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90" windowWidth="19440" windowHeight="11550" firstSheet="1" activeTab="1"/>
  </bookViews>
  <sheets>
    <sheet name="总表 (2)" sheetId="14" state="hidden" r:id="rId1"/>
    <sheet name="建议资助项目汇总表" sheetId="19" r:id="rId2"/>
  </sheets>
  <externalReferences>
    <externalReference r:id="rId3"/>
  </externalReferences>
  <definedNames>
    <definedName name="_xlnm._FilterDatabase" localSheetId="1" hidden="1">建议资助项目汇总表!$A$4:$L$69</definedName>
    <definedName name="_xlnm.Print_Titles" localSheetId="1">建议资助项目汇总表!$2:$5</definedName>
  </definedNames>
  <calcPr calcId="144525"/>
</workbook>
</file>

<file path=xl/calcChain.xml><?xml version="1.0" encoding="utf-8"?>
<calcChain xmlns="http://schemas.openxmlformats.org/spreadsheetml/2006/main">
  <c r="F42" i="19" l="1"/>
  <c r="F14" i="19" l="1"/>
  <c r="D26" i="19" l="1"/>
  <c r="E25" i="19"/>
  <c r="E24" i="19"/>
  <c r="E23" i="19"/>
  <c r="E22" i="19"/>
  <c r="E21" i="19"/>
  <c r="E20" i="19"/>
  <c r="E19" i="19"/>
  <c r="D50" i="19"/>
  <c r="E49" i="19"/>
  <c r="E48" i="19"/>
  <c r="E47" i="19"/>
  <c r="E8" i="19" l="1"/>
  <c r="E9" i="19"/>
  <c r="E10" i="19"/>
  <c r="E11" i="19"/>
  <c r="E13" i="19"/>
  <c r="E15" i="19"/>
  <c r="E16" i="19"/>
  <c r="E17" i="19"/>
  <c r="E18" i="19"/>
  <c r="E27" i="19"/>
  <c r="E29" i="19"/>
  <c r="E30" i="19"/>
  <c r="E31" i="19"/>
  <c r="E32" i="19"/>
  <c r="E33" i="19"/>
  <c r="E34" i="19"/>
  <c r="E36" i="19"/>
  <c r="E37" i="19"/>
  <c r="E38" i="19"/>
  <c r="E39" i="19"/>
  <c r="E40" i="19"/>
  <c r="E41" i="19"/>
  <c r="E43" i="19"/>
  <c r="E44" i="19"/>
  <c r="E45" i="19"/>
  <c r="E46" i="19"/>
  <c r="E51" i="19"/>
  <c r="E52" i="19"/>
  <c r="E53" i="19"/>
  <c r="E54" i="19"/>
  <c r="E56" i="19"/>
  <c r="E50" i="19" l="1"/>
  <c r="F50" i="19" s="1"/>
  <c r="E58" i="19"/>
  <c r="E59" i="19"/>
  <c r="E60" i="19"/>
  <c r="E61" i="19"/>
  <c r="E62" i="19"/>
  <c r="E63" i="19"/>
  <c r="E64" i="19"/>
  <c r="E65" i="19"/>
  <c r="E66" i="19"/>
  <c r="E67" i="19"/>
  <c r="E6" i="19"/>
  <c r="E26" i="19" s="1"/>
  <c r="F26" i="19" s="1"/>
  <c r="D68" i="19"/>
  <c r="E68" i="19" s="1"/>
  <c r="D55" i="19"/>
  <c r="D28" i="19"/>
  <c r="E28" i="19" l="1"/>
  <c r="D57" i="19"/>
  <c r="F55" i="19"/>
  <c r="E55" i="19" s="1"/>
  <c r="E57" i="19" l="1"/>
  <c r="E69" i="19" s="1"/>
  <c r="F57" i="19" l="1"/>
  <c r="D69" i="19"/>
  <c r="F69" i="19" s="1"/>
  <c r="F14" i="14"/>
  <c r="G14" i="14" s="1"/>
  <c r="F13" i="14"/>
  <c r="F12" i="14"/>
  <c r="G12" i="14" s="1"/>
  <c r="E11" i="14"/>
  <c r="F11" i="14" s="1"/>
  <c r="G11" i="14" s="1"/>
  <c r="E10" i="14"/>
  <c r="F10" i="14" s="1"/>
  <c r="G10" i="14" s="1"/>
  <c r="E9" i="14"/>
  <c r="F9" i="14" s="1"/>
  <c r="F8" i="14"/>
  <c r="G8" i="14" s="1"/>
  <c r="F7" i="14"/>
  <c r="G7" i="14" s="1"/>
  <c r="D5" i="14"/>
  <c r="G9" i="14" l="1"/>
  <c r="F6" i="14"/>
  <c r="E6" i="14"/>
  <c r="E5" i="14" s="1"/>
  <c r="G6" i="14" l="1"/>
  <c r="F5" i="14"/>
  <c r="G5" i="14" s="1"/>
</calcChain>
</file>

<file path=xl/sharedStrings.xml><?xml version="1.0" encoding="utf-8"?>
<sst xmlns="http://schemas.openxmlformats.org/spreadsheetml/2006/main" count="283" uniqueCount="225">
  <si>
    <t>附件一</t>
  </si>
  <si>
    <t>2016年深圳市福利彩票公益金预算支出总表</t>
  </si>
  <si>
    <t>制表单位：深圳市民政局</t>
  </si>
  <si>
    <r>
      <rPr>
        <sz val="10"/>
        <rFont val="宋体"/>
        <family val="3"/>
        <charset val="134"/>
      </rPr>
      <t>编制日期： 2015年12月1</t>
    </r>
    <r>
      <rPr>
        <sz val="10"/>
        <rFont val="宋体"/>
        <family val="3"/>
        <charset val="134"/>
      </rPr>
      <t>8</t>
    </r>
    <r>
      <rPr>
        <sz val="10"/>
        <rFont val="宋体"/>
        <family val="3"/>
        <charset val="134"/>
      </rPr>
      <t xml:space="preserve">日                                                    单位: 万元 </t>
    </r>
  </si>
  <si>
    <t>项目分类</t>
  </si>
  <si>
    <t>项目个数</t>
  </si>
  <si>
    <t>2015年预算</t>
  </si>
  <si>
    <t>2016年预算</t>
  </si>
  <si>
    <t>增减额</t>
  </si>
  <si>
    <t>增减率</t>
  </si>
  <si>
    <t>增减变化说明</t>
  </si>
  <si>
    <t>总计</t>
  </si>
  <si>
    <t>36个</t>
  </si>
  <si>
    <t>延续性项目</t>
  </si>
  <si>
    <t>小计</t>
  </si>
  <si>
    <t>34个</t>
  </si>
  <si>
    <t>1.社会福利类</t>
  </si>
  <si>
    <t>14个</t>
  </si>
  <si>
    <t>增减主要原因：延续性项目增加2546.84万元，主要原因“社区服务中心建设经费”增加新建家数，增加费用2062.29万元；“购买社工服务”项目社工岗位工资从7.6万元/年增加到9.3万元，共计增加583.40万元。</t>
  </si>
  <si>
    <t>2.社区服务类</t>
  </si>
  <si>
    <t>3个</t>
  </si>
  <si>
    <t>增减主要原因：1、社区邻里节项目减少项目，一是居委会数量增加3个；二是去年申请了“南粤幸福周”活动及其评估项目，这两项2016年均不再申报，减少38.5万元。</t>
  </si>
  <si>
    <t>3.公益事业类</t>
  </si>
  <si>
    <t>8个</t>
  </si>
  <si>
    <t>增减主要原因：1、“雏鹰展翅”计划，该项目因有结余，故2015年未申请，2016年申请110万，比以往220万减少一半；2、阳光系列服务项目再次启动申请支助400.00万元。</t>
  </si>
  <si>
    <t>4.残疾人事业类</t>
  </si>
  <si>
    <t>增减主要原因：1、儿童致盲眼病筛查与抢救性治疗，治疗费用比例和总费用发生改变，增加68万元；2、残疾人辅助器具适配服务，产品经费减少的原因是因本年度服务人数拟减少200名，减少112万元；3、残疾少年儿童康复救助服务，资助的标准未改变，资助的人数增加345人，金额相应增加了600.08万元。</t>
  </si>
  <si>
    <t>新增项目</t>
  </si>
  <si>
    <t>2个</t>
  </si>
  <si>
    <t>1.公益事业类</t>
  </si>
  <si>
    <t>1个</t>
  </si>
  <si>
    <t>新增关爱环卫工人•共建爱心歇脚屋项目300.00万元</t>
  </si>
  <si>
    <t>2.基建类</t>
  </si>
  <si>
    <t>新增福永街道敬老院升级转型项目100万元。</t>
  </si>
  <si>
    <t>预留经费</t>
  </si>
  <si>
    <t>1项</t>
  </si>
  <si>
    <t>因减少预留经费所致。</t>
  </si>
  <si>
    <t>项目类型</t>
  </si>
  <si>
    <t>序号</t>
  </si>
  <si>
    <t>项目名称</t>
  </si>
  <si>
    <t>单位：万元</t>
    <phoneticPr fontId="10" type="noConversion"/>
  </si>
  <si>
    <t>社会福利类</t>
    <phoneticPr fontId="10" type="noConversion"/>
  </si>
  <si>
    <t>残疾人辅助器具适配服务</t>
    <phoneticPr fontId="10" type="noConversion"/>
  </si>
  <si>
    <t>深圳市残疾人综合服务中心</t>
    <phoneticPr fontId="10" type="noConversion"/>
  </si>
  <si>
    <t>深圳市低收入群体购买医疗保险及重疾险</t>
    <phoneticPr fontId="10" type="noConversion"/>
  </si>
  <si>
    <t>深圳市医疗保险基金管理中心</t>
    <phoneticPr fontId="10" type="noConversion"/>
  </si>
  <si>
    <t>福彩公益活动计划</t>
    <phoneticPr fontId="10" type="noConversion"/>
  </si>
  <si>
    <t>市福利彩票发行中心</t>
    <phoneticPr fontId="10" type="noConversion"/>
  </si>
  <si>
    <t>社区服务类</t>
    <phoneticPr fontId="10" type="noConversion"/>
  </si>
  <si>
    <t>慈善超市经费资助</t>
    <phoneticPr fontId="10" type="noConversion"/>
  </si>
  <si>
    <t>残疾人事业类</t>
    <phoneticPr fontId="10" type="noConversion"/>
  </si>
  <si>
    <t>2.社区服务类小计
(1个)</t>
    <phoneticPr fontId="10" type="noConversion"/>
  </si>
  <si>
    <t>“社工督导人才队伍建设”-督导补贴</t>
    <phoneticPr fontId="10" type="noConversion"/>
  </si>
  <si>
    <t>慈善事业促进和社会工作处</t>
  </si>
  <si>
    <t>慈善事业促进和社会工作处</t>
    <phoneticPr fontId="10" type="noConversion"/>
  </si>
  <si>
    <t>社工督导人才队伍建设-协调监管项目经费</t>
  </si>
  <si>
    <t>深圳市灾害社会工作志愿服务队建设</t>
    <phoneticPr fontId="10" type="noConversion"/>
  </si>
  <si>
    <t>援建新疆喀什地区民族社工站</t>
    <phoneticPr fontId="10" type="noConversion"/>
  </si>
  <si>
    <t>社工培训补贴经费</t>
    <phoneticPr fontId="10" type="noConversion"/>
  </si>
  <si>
    <t>购买社工服务</t>
    <phoneticPr fontId="10" type="noConversion"/>
  </si>
  <si>
    <t>深圳市社会工作改革试点工作支持计划项目</t>
    <phoneticPr fontId="10" type="noConversion"/>
  </si>
  <si>
    <t>深圳市社会工作“牵手计划”支持项目</t>
    <phoneticPr fontId="10" type="noConversion"/>
  </si>
  <si>
    <t>儿童福利机构综合定额补助项目</t>
    <phoneticPr fontId="10" type="noConversion"/>
  </si>
  <si>
    <t>市社会福利中心</t>
    <phoneticPr fontId="10" type="noConversion"/>
  </si>
  <si>
    <t>老人福利机构综合定额补助项目</t>
    <phoneticPr fontId="10" type="noConversion"/>
  </si>
  <si>
    <t>深圳市社会福利中心老人颐养院</t>
    <phoneticPr fontId="10" type="noConversion"/>
  </si>
  <si>
    <t>驻深部队官兵特殊困难救助</t>
    <phoneticPr fontId="10" type="noConversion"/>
  </si>
  <si>
    <t>深圳市退役军人事务局</t>
    <phoneticPr fontId="10" type="noConversion"/>
  </si>
  <si>
    <t>军休干部医疗补助、无经济收入军休干部随军家属医疗保险公益金</t>
    <phoneticPr fontId="10" type="noConversion"/>
  </si>
  <si>
    <t>深圳市军休服务管理中心</t>
    <phoneticPr fontId="10" type="noConversion"/>
  </si>
  <si>
    <t>公益事业类</t>
    <phoneticPr fontId="10" type="noConversion"/>
  </si>
  <si>
    <t>中国公益慈善项目交流展示会网站运营维护和管理项目</t>
    <phoneticPr fontId="10" type="noConversion"/>
  </si>
  <si>
    <t>慈善事业促进和社会工作处</t>
    <phoneticPr fontId="10" type="noConversion"/>
  </si>
  <si>
    <t>中国公益慈善项目交流展示会宣传项目</t>
    <phoneticPr fontId="10" type="noConversion"/>
  </si>
  <si>
    <t>中国公益慈善项目交流展示会公益资源交流对接平台运营项目</t>
    <phoneticPr fontId="10" type="noConversion"/>
  </si>
  <si>
    <t>中国公益慈善项目交流展示会相关工作经费</t>
    <phoneticPr fontId="10" type="noConversion"/>
  </si>
  <si>
    <t>中国公益慈善项目交流展示会草根慈善组织参展补贴费用</t>
    <phoneticPr fontId="10" type="noConversion"/>
  </si>
  <si>
    <t>中国公益慈善项目交流展示会展务运营及搭建项目</t>
    <phoneticPr fontId="10" type="noConversion"/>
  </si>
  <si>
    <t>第九届中国公益慈善项目大赛</t>
    <phoneticPr fontId="13" type="noConversion"/>
  </si>
  <si>
    <t>慈善事业促进和社会工作处</t>
    <phoneticPr fontId="13" type="noConversion"/>
  </si>
  <si>
    <t>寻找需要帮助的人——来深建设者关爱基金</t>
    <phoneticPr fontId="10" type="noConversion"/>
  </si>
  <si>
    <t>深圳市民政局慈善事业促进和社会工作处</t>
    <phoneticPr fontId="10" type="noConversion"/>
  </si>
  <si>
    <t>寻找需要帮助的人——来深建设者关爱基金工作经费</t>
    <phoneticPr fontId="10" type="noConversion"/>
  </si>
  <si>
    <t>慈善事业促进和社会工作处</t>
    <phoneticPr fontId="10" type="noConversion"/>
  </si>
  <si>
    <t>“雏鹰展翅”计划项目资助经费</t>
    <phoneticPr fontId="10" type="noConversion"/>
  </si>
  <si>
    <t>“雏鹰展翅”计划项目工作经费</t>
    <phoneticPr fontId="10" type="noConversion"/>
  </si>
  <si>
    <t>深圳市社会组织创新示范基地</t>
    <phoneticPr fontId="10" type="noConversion"/>
  </si>
  <si>
    <t>深圳市社会组织管理局</t>
    <phoneticPr fontId="10" type="noConversion"/>
  </si>
  <si>
    <t>阳光系列服务项目（妇女类）</t>
    <phoneticPr fontId="10" type="noConversion"/>
  </si>
  <si>
    <t>市妇联</t>
    <phoneticPr fontId="10" type="noConversion"/>
  </si>
  <si>
    <t>阳光系列服务项目（家庭类）</t>
    <phoneticPr fontId="10" type="noConversion"/>
  </si>
  <si>
    <t>深圳市第六届残疾人运动会</t>
    <phoneticPr fontId="10" type="noConversion"/>
  </si>
  <si>
    <t>深圳市残疾人联合会</t>
    <phoneticPr fontId="10" type="noConversion"/>
  </si>
  <si>
    <t>儿童致盲眼病筛查与抢救性治疗</t>
    <phoneticPr fontId="10" type="noConversion"/>
  </si>
  <si>
    <t>市眼科医院</t>
    <phoneticPr fontId="10" type="noConversion"/>
  </si>
  <si>
    <t>致敬老兵，呵护眼睛复明援助项目</t>
    <phoneticPr fontId="10" type="noConversion"/>
  </si>
  <si>
    <t>市退役军人事务局</t>
    <phoneticPr fontId="10" type="noConversion"/>
  </si>
  <si>
    <t>深圳市社会福利中心</t>
    <phoneticPr fontId="10" type="noConversion"/>
  </si>
  <si>
    <t>深圳市护理员技能大赛项目</t>
    <phoneticPr fontId="10" type="noConversion"/>
  </si>
  <si>
    <t xml:space="preserve">老人失智风险管控和干预治疗项目
</t>
    <phoneticPr fontId="10" type="noConversion"/>
  </si>
  <si>
    <t>老年照护技能等级认证培训</t>
    <phoneticPr fontId="10" type="noConversion"/>
  </si>
  <si>
    <t>深圳职业技术学院</t>
    <phoneticPr fontId="10" type="noConversion"/>
  </si>
  <si>
    <t>失智照护技能等级认证培训</t>
    <phoneticPr fontId="10" type="noConversion"/>
  </si>
  <si>
    <t>家庭照护者培训计划</t>
    <phoneticPr fontId="10" type="noConversion"/>
  </si>
  <si>
    <t>保险送精兵</t>
    <phoneticPr fontId="10" type="noConversion"/>
  </si>
  <si>
    <t>阳光系列服务项目（儿童类）</t>
    <phoneticPr fontId="10" type="noConversion"/>
  </si>
  <si>
    <t>4.残疾人事业类小计（4个）</t>
    <phoneticPr fontId="10" type="noConversion"/>
  </si>
  <si>
    <t>公益民心桥</t>
    <phoneticPr fontId="10" type="noConversion"/>
  </si>
  <si>
    <t>慈善事业促进和社会工作处</t>
    <phoneticPr fontId="10" type="noConversion"/>
  </si>
  <si>
    <t>备注</t>
    <phoneticPr fontId="10" type="noConversion"/>
  </si>
  <si>
    <t>预留事项准备金</t>
    <phoneticPr fontId="10" type="noConversion"/>
  </si>
  <si>
    <t>残疾儿童康复服务</t>
    <phoneticPr fontId="10" type="noConversion"/>
  </si>
  <si>
    <t>社区基金会培育发展计划</t>
    <phoneticPr fontId="10" type="noConversion"/>
  </si>
  <si>
    <t>老年能力评估员技能培训（中级班）</t>
    <phoneticPr fontId="10" type="noConversion"/>
  </si>
  <si>
    <t>深圳市养老机构中高层管理人员培训</t>
    <phoneticPr fontId="10" type="noConversion"/>
  </si>
  <si>
    <t>2019年度深圳市社会组织创新示范基地</t>
    <phoneticPr fontId="10" type="noConversion"/>
  </si>
  <si>
    <t>年中调减指标24.5万元</t>
    <phoneticPr fontId="10" type="noConversion"/>
  </si>
  <si>
    <t>年中调减指标30万元</t>
    <phoneticPr fontId="10" type="noConversion"/>
  </si>
  <si>
    <t>年中调减指标9.25万元</t>
    <phoneticPr fontId="10" type="noConversion"/>
  </si>
  <si>
    <t>年中调减指标21.56万元</t>
    <phoneticPr fontId="10" type="noConversion"/>
  </si>
  <si>
    <t>年中调减指标1331.2万元</t>
    <phoneticPr fontId="10" type="noConversion"/>
  </si>
  <si>
    <t>年中调减指标45万元</t>
    <phoneticPr fontId="10" type="noConversion"/>
  </si>
  <si>
    <t>年中调减指标40.3万元</t>
    <phoneticPr fontId="10" type="noConversion"/>
  </si>
  <si>
    <t>年中调减指标38.9万元</t>
    <phoneticPr fontId="10" type="noConversion"/>
  </si>
  <si>
    <t>年中调减指标86.75万元</t>
    <phoneticPr fontId="10" type="noConversion"/>
  </si>
  <si>
    <t>年中调减237万元</t>
    <phoneticPr fontId="10" type="noConversion"/>
  </si>
  <si>
    <t>年中调减指标4万元</t>
    <phoneticPr fontId="10" type="noConversion"/>
  </si>
  <si>
    <t>年中调减指标280万元</t>
    <phoneticPr fontId="10" type="noConversion"/>
  </si>
  <si>
    <t>年中调减指标31.5万元</t>
    <phoneticPr fontId="10" type="noConversion"/>
  </si>
  <si>
    <t>年中调减指标13.5万元</t>
    <phoneticPr fontId="10" type="noConversion"/>
  </si>
  <si>
    <t>年中调减了100万元指标</t>
    <phoneticPr fontId="10" type="noConversion"/>
  </si>
  <si>
    <t>年中调减了85万元，已经收回财政。</t>
    <phoneticPr fontId="10" type="noConversion"/>
  </si>
  <si>
    <t>年中调减指标44万元，已经收回市财政。</t>
    <phoneticPr fontId="10" type="noConversion"/>
  </si>
  <si>
    <t>2020年执行率</t>
    <phoneticPr fontId="10" type="noConversion"/>
  </si>
  <si>
    <t>附件1：</t>
    <phoneticPr fontId="10" type="noConversion"/>
  </si>
  <si>
    <t>用于对从事社会公益事业社工进行培训</t>
    <phoneticPr fontId="10" type="noConversion"/>
  </si>
  <si>
    <t>根据深圳市福彩公益金管理办法及有关规定，对深圳市福利机构养老服务及儿童福利制定每年每人相应资金补助费。</t>
    <phoneticPr fontId="10" type="noConversion"/>
  </si>
  <si>
    <t xml:space="preserve"> 根据深圳市福彩公益金管理办法及有关规定，对深圳市福利机构养老服务制定每年每人相应资金补助。</t>
    <phoneticPr fontId="10" type="noConversion"/>
  </si>
  <si>
    <t>用于维持慈善超市正常有序运作，服务我市低保困难群众。资助的资金全部用于困难群众生活必需品的采购。</t>
    <phoneticPr fontId="10" type="noConversion"/>
  </si>
  <si>
    <t>用于开展“寻找需要帮助的人——来深建设者关爱基金”项目相关费用</t>
    <phoneticPr fontId="10" type="noConversion"/>
  </si>
  <si>
    <t>用于扶持社会组织发展</t>
    <phoneticPr fontId="10" type="noConversion"/>
  </si>
  <si>
    <t>用于残疾人辅助器具适配费用</t>
    <phoneticPr fontId="10" type="noConversion"/>
  </si>
  <si>
    <t>用于开展残疾人运动会</t>
    <phoneticPr fontId="10" type="noConversion"/>
  </si>
  <si>
    <t>用于对新生儿童致盲眼病帅查或者抢救性治疗</t>
    <phoneticPr fontId="10" type="noConversion"/>
  </si>
  <si>
    <t>用于老人失智风险管控和干预治疗项目</t>
    <phoneticPr fontId="10" type="noConversion"/>
  </si>
  <si>
    <t>福田区</t>
    <phoneticPr fontId="10" type="noConversion"/>
  </si>
  <si>
    <t>罗湖区</t>
    <phoneticPr fontId="10" type="noConversion"/>
  </si>
  <si>
    <t>盐田区</t>
    <phoneticPr fontId="10" type="noConversion"/>
  </si>
  <si>
    <t>南山区</t>
    <phoneticPr fontId="10" type="noConversion"/>
  </si>
  <si>
    <t>宝安区</t>
    <phoneticPr fontId="10" type="noConversion"/>
  </si>
  <si>
    <t>龙岗区</t>
    <phoneticPr fontId="10" type="noConversion"/>
  </si>
  <si>
    <t>龙华区</t>
    <phoneticPr fontId="10" type="noConversion"/>
  </si>
  <si>
    <t>坪山区</t>
    <phoneticPr fontId="10" type="noConversion"/>
  </si>
  <si>
    <t>光明区</t>
    <phoneticPr fontId="10" type="noConversion"/>
  </si>
  <si>
    <t>大鹏新区</t>
    <phoneticPr fontId="10" type="noConversion"/>
  </si>
  <si>
    <t>市本级项目合计（46个）</t>
    <phoneticPr fontId="10" type="noConversion"/>
  </si>
  <si>
    <t>区级福彩公益金实际资助金额（小计）</t>
    <phoneticPr fontId="10" type="noConversion"/>
  </si>
  <si>
    <t>项目概况</t>
    <phoneticPr fontId="10" type="noConversion"/>
  </si>
  <si>
    <t>为低收入群体购买医疗保险和重疾险相关费用</t>
    <phoneticPr fontId="10" type="noConversion"/>
  </si>
  <si>
    <t>用于资助劳务工返乡有关费用</t>
    <phoneticPr fontId="10" type="noConversion"/>
  </si>
  <si>
    <t>用于社工督导补贴发放</t>
    <phoneticPr fontId="10" type="noConversion"/>
  </si>
  <si>
    <t>用于社工督导队伍建设管理费用</t>
    <phoneticPr fontId="10" type="noConversion"/>
  </si>
  <si>
    <t>用于建设灾害社工志愿服务队相关费用</t>
    <phoneticPr fontId="10" type="noConversion"/>
  </si>
  <si>
    <t>用于深圳社工援助新疆喀什社工站费用</t>
    <phoneticPr fontId="10" type="noConversion"/>
  </si>
  <si>
    <t>用于市级单位购买岗位社工分布在民政、教育、司法、政法、青少年、残疾人康复、卫生和其他等领域，为有需要的服务对象服务。</t>
    <phoneticPr fontId="10" type="noConversion"/>
  </si>
  <si>
    <t>用于提升深圳街道社会工作改革试点社工的专业服务能力相关费用</t>
    <phoneticPr fontId="10" type="noConversion"/>
  </si>
  <si>
    <t xml:space="preserve">
用于完善深圳湖南“牵手计划”社会工作服务相关费用</t>
    <phoneticPr fontId="10" type="noConversion"/>
  </si>
  <si>
    <t>用于实施对驻深部队官兵临时困难补助</t>
    <phoneticPr fontId="10" type="noConversion"/>
  </si>
  <si>
    <t>用于军休干部医疗补助及无经济收入的军休干部随军家属医疗保险费用</t>
    <phoneticPr fontId="10" type="noConversion"/>
  </si>
  <si>
    <t>用于中国公益慈善项目交流展示会网站运营和维护管理费用</t>
    <phoneticPr fontId="10" type="noConversion"/>
  </si>
  <si>
    <t>用于中国公益慈善项目交流展示会宣传费用</t>
    <phoneticPr fontId="10" type="noConversion"/>
  </si>
  <si>
    <t>用于中国公益慈善项目交流展示会资源对接相关费用</t>
    <phoneticPr fontId="10" type="noConversion"/>
  </si>
  <si>
    <t>用于中国公益慈善项目交流展示会相关工作经费</t>
    <phoneticPr fontId="10" type="noConversion"/>
  </si>
  <si>
    <t>用于中国公益慈善项目交流展示会草根慈善组织参展补贴费用</t>
    <phoneticPr fontId="10" type="noConversion"/>
  </si>
  <si>
    <t>用于中国公益慈善项目交流展示会展务运营搭建费用</t>
    <phoneticPr fontId="10" type="noConversion"/>
  </si>
  <si>
    <t>用于举办第九届中国公益慈善项目大赛费用</t>
    <phoneticPr fontId="10" type="noConversion"/>
  </si>
  <si>
    <t>用于对来深建设者及子女重大疾病救助项目的资助</t>
    <phoneticPr fontId="10" type="noConversion"/>
  </si>
  <si>
    <t>用于对贫困大学生学费资助</t>
    <phoneticPr fontId="10" type="noConversion"/>
  </si>
  <si>
    <t xml:space="preserve">用于开展“雏鹰展翅”项目相关费用         </t>
    <phoneticPr fontId="10" type="noConversion"/>
  </si>
  <si>
    <t>用于培育社区基金会发展费用</t>
    <phoneticPr fontId="10" type="noConversion"/>
  </si>
  <si>
    <t>用于对老兵眼疾治疗补助</t>
    <phoneticPr fontId="10" type="noConversion"/>
  </si>
  <si>
    <t>用于对残疾儿童康复治疗费用</t>
    <phoneticPr fontId="10" type="noConversion"/>
  </si>
  <si>
    <t>用于举办养老护理员技能大赛费用</t>
    <phoneticPr fontId="10" type="noConversion"/>
  </si>
  <si>
    <t>用于老年照护技能等级认证培训费用</t>
    <phoneticPr fontId="10" type="noConversion"/>
  </si>
  <si>
    <t>用于失智照护技能等级认证培训费用</t>
    <phoneticPr fontId="10" type="noConversion"/>
  </si>
  <si>
    <t>用于家庭照护者培训费用</t>
    <phoneticPr fontId="10" type="noConversion"/>
  </si>
  <si>
    <t>用于老年能力评估员技能培训（中级班）费用</t>
    <phoneticPr fontId="10" type="noConversion"/>
  </si>
  <si>
    <t>用于深圳市养老机构中高层管理人员培训费用</t>
    <phoneticPr fontId="10" type="noConversion"/>
  </si>
  <si>
    <t>用于为驻深部队现役军人购重大医疗保险</t>
    <phoneticPr fontId="10" type="noConversion"/>
  </si>
  <si>
    <t>用于《公益民心桥》栏目，传播公益先进理念。</t>
    <phoneticPr fontId="10" type="noConversion"/>
  </si>
  <si>
    <t>实施单位</t>
    <phoneticPr fontId="10" type="noConversion"/>
  </si>
  <si>
    <t>2020年执行金额</t>
    <phoneticPr fontId="10" type="noConversion"/>
  </si>
  <si>
    <t>我市福彩公益金实行市区分成管理，每年福彩公益金按照市级4：区级6的比例分配，区级福彩公益金由区级评审、区级管理。</t>
    <phoneticPr fontId="10" type="noConversion"/>
  </si>
  <si>
    <t>3.公益事业类小计(21个)</t>
    <phoneticPr fontId="10" type="noConversion"/>
  </si>
  <si>
    <t>年中调减指标43.8万元</t>
    <phoneticPr fontId="10" type="noConversion"/>
  </si>
  <si>
    <t>1.社会福利类小计
( 20个)</t>
    <phoneticPr fontId="10" type="noConversion"/>
  </si>
  <si>
    <t>总计</t>
    <phoneticPr fontId="10" type="noConversion"/>
  </si>
  <si>
    <t>2020年深圳市福利彩票公益金项目情况表</t>
    <phoneticPr fontId="10" type="noConversion"/>
  </si>
  <si>
    <t>深圳市社会捐助中心</t>
    <phoneticPr fontId="10" type="noConversion"/>
  </si>
  <si>
    <t>年中调减指标232.79万元</t>
    <phoneticPr fontId="10" type="noConversion"/>
  </si>
  <si>
    <t>用于对困境女性、基层女工等群体提供关爱帮扶、就业指导等服务</t>
    <phoneticPr fontId="10" type="noConversion"/>
  </si>
  <si>
    <t xml:space="preserve">用于对在深居住生活的家庭提供家庭教育、亲子阅读、家风涵养等服务    </t>
    <phoneticPr fontId="10" type="noConversion"/>
  </si>
  <si>
    <t>用于对困境儿童、流动儿童等群体提供关爱、帮扶、保护等服务</t>
    <phoneticPr fontId="10" type="noConversion"/>
  </si>
  <si>
    <t>联系人</t>
    <phoneticPr fontId="10" type="noConversion"/>
  </si>
  <si>
    <t>联系电话</t>
    <phoneticPr fontId="10" type="noConversion"/>
  </si>
  <si>
    <t>李祥杰</t>
    <phoneticPr fontId="10" type="noConversion"/>
  </si>
  <si>
    <t>赵伟</t>
    <phoneticPr fontId="10" type="noConversion"/>
  </si>
  <si>
    <t>88258916、13798523400</t>
    <phoneticPr fontId="10" type="noConversion"/>
  </si>
  <si>
    <t>孙志鹏</t>
    <phoneticPr fontId="10" type="noConversion"/>
  </si>
  <si>
    <t>于兴洪</t>
    <phoneticPr fontId="10" type="noConversion"/>
  </si>
  <si>
    <t>赖润章</t>
    <phoneticPr fontId="10" type="noConversion"/>
  </si>
  <si>
    <t>倪赤丹</t>
    <phoneticPr fontId="10" type="noConversion"/>
  </si>
  <si>
    <t>颜莉</t>
    <phoneticPr fontId="10" type="noConversion"/>
  </si>
  <si>
    <t>林江</t>
    <phoneticPr fontId="10" type="noConversion"/>
  </si>
  <si>
    <t>李兴玲</t>
    <phoneticPr fontId="10" type="noConversion"/>
  </si>
  <si>
    <t>林少琼</t>
    <phoneticPr fontId="10" type="noConversion"/>
  </si>
  <si>
    <t>何红辉</t>
    <phoneticPr fontId="10" type="noConversion"/>
  </si>
  <si>
    <t>董飞</t>
    <phoneticPr fontId="10" type="noConversion"/>
  </si>
  <si>
    <t>周小红</t>
    <phoneticPr fontId="10" type="noConversion"/>
  </si>
  <si>
    <t>高会杰</t>
    <phoneticPr fontId="10" type="noConversion"/>
  </si>
  <si>
    <t>蔡绮琪</t>
    <phoneticPr fontId="10" type="noConversion"/>
  </si>
  <si>
    <t>李兴玲</t>
    <phoneticPr fontId="10" type="noConversion"/>
  </si>
  <si>
    <t>余荣伟</t>
    <phoneticPr fontId="10" type="noConversion"/>
  </si>
  <si>
    <t>洪文若</t>
    <phoneticPr fontId="10" type="noConversion"/>
  </si>
  <si>
    <t>2020年实际资助金额</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</si>
</sst>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Red]\(0.00\)"/>
    <numFmt numFmtId="177" formatCode="0.00_ "/>
  </numFmts>
  <fonts count="16">
    <font>
      <sz val="12"/>
      <name val="宋体"/>
      <charset val="134"/>
    </font>
    <font>
      <sz val="11"/>
      <name val="宋体"/>
      <family val="3"/>
      <charset val="134"/>
    </font>
    <font>
      <b/>
      <sz val="12"/>
      <name val="宋体"/>
      <family val="3"/>
      <charset val="134"/>
    </font>
    <font>
      <b/>
      <sz val="12"/>
      <name val="仿宋_GB2312"/>
      <family val="3"/>
      <charset val="134"/>
    </font>
    <font>
      <sz val="12"/>
      <name val="仿宋_GB2312"/>
      <family val="3"/>
      <charset val="134"/>
    </font>
    <font>
      <sz val="10"/>
      <name val="宋体"/>
      <family val="3"/>
      <charset val="134"/>
    </font>
    <font>
      <b/>
      <sz val="20"/>
      <name val="宋体"/>
      <family val="3"/>
      <charset val="134"/>
    </font>
    <font>
      <sz val="12"/>
      <name val="黑体"/>
      <family val="3"/>
      <charset val="134"/>
    </font>
    <font>
      <b/>
      <sz val="12"/>
      <name val="黑体"/>
      <family val="3"/>
      <charset val="134"/>
    </font>
    <font>
      <sz val="12"/>
      <name val="宋体"/>
      <family val="3"/>
      <charset val="134"/>
    </font>
    <font>
      <sz val="9"/>
      <name val="宋体"/>
      <family val="3"/>
      <charset val="134"/>
    </font>
    <font>
      <sz val="12"/>
      <name val="宋体"/>
      <family val="3"/>
      <charset val="134"/>
      <scheme val="minor"/>
    </font>
    <font>
      <b/>
      <sz val="12"/>
      <name val="宋体"/>
      <family val="3"/>
      <charset val="134"/>
      <scheme val="minor"/>
    </font>
    <font>
      <sz val="9"/>
      <name val="Tahoma"/>
      <family val="2"/>
      <charset val="134"/>
    </font>
    <font>
      <sz val="18"/>
      <name val="宋体"/>
      <family val="3"/>
      <charset val="134"/>
      <scheme val="minor"/>
    </font>
    <font>
      <sz val="26"/>
      <name val="方正小标宋简体"/>
      <family val="3"/>
      <charset val="134"/>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43" fontId="9" fillId="0" borderId="0" applyFont="0" applyFill="0" applyBorder="0" applyAlignment="0" applyProtection="0"/>
    <xf numFmtId="9" fontId="9" fillId="0" borderId="0" applyFont="0" applyFill="0" applyBorder="0" applyAlignment="0" applyProtection="0"/>
    <xf numFmtId="0" fontId="9" fillId="0" borderId="0"/>
    <xf numFmtId="0" fontId="9" fillId="0" borderId="0"/>
  </cellStyleXfs>
  <cellXfs count="117">
    <xf numFmtId="0" fontId="0" fillId="0" borderId="0" xfId="0"/>
    <xf numFmtId="0" fontId="0" fillId="0" borderId="0" xfId="0" applyAlignment="1">
      <alignment horizontal="left"/>
    </xf>
    <xf numFmtId="0" fontId="0" fillId="0" borderId="0" xfId="0" applyNumberFormat="1" applyAlignment="1">
      <alignment horizontal="left"/>
    </xf>
    <xf numFmtId="0" fontId="5" fillId="0" borderId="1" xfId="0" applyFont="1" applyBorder="1" applyAlignment="1">
      <alignment horizontal="center" vertical="center"/>
    </xf>
    <xf numFmtId="0" fontId="7" fillId="0" borderId="5" xfId="0" applyFont="1" applyBorder="1" applyAlignment="1">
      <alignment horizontal="center" vertical="center" wrapText="1"/>
    </xf>
    <xf numFmtId="0" fontId="8" fillId="0" borderId="3" xfId="0" applyFont="1" applyBorder="1" applyAlignment="1">
      <alignment horizontal="center" vertical="center" wrapText="1"/>
    </xf>
    <xf numFmtId="0" fontId="7" fillId="0" borderId="3"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3" fillId="3" borderId="5" xfId="0" applyFont="1" applyFill="1" applyBorder="1" applyAlignment="1">
      <alignment horizontal="center" vertical="center"/>
    </xf>
    <xf numFmtId="43" fontId="2" fillId="3" borderId="2" xfId="1" applyNumberFormat="1" applyFont="1" applyFill="1" applyBorder="1" applyAlignment="1">
      <alignment horizontal="center" vertical="center" wrapText="1"/>
    </xf>
    <xf numFmtId="43" fontId="2" fillId="3" borderId="2" xfId="1" applyFont="1" applyFill="1" applyBorder="1" applyAlignment="1">
      <alignment horizontal="center" vertical="center" wrapText="1"/>
    </xf>
    <xf numFmtId="10" fontId="2" fillId="3" borderId="9"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43" fontId="2" fillId="3" borderId="9" xfId="1" applyNumberFormat="1"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43" fontId="0" fillId="0" borderId="9" xfId="1"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43" fontId="0" fillId="0" borderId="2"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 xfId="0" applyNumberFormat="1" applyFont="1" applyBorder="1" applyAlignment="1">
      <alignment horizontal="left" vertical="center" wrapText="1"/>
    </xf>
    <xf numFmtId="43" fontId="0" fillId="0" borderId="0" xfId="1" applyFont="1"/>
    <xf numFmtId="10" fontId="0" fillId="0" borderId="0" xfId="2" applyNumberFormat="1" applyFont="1"/>
    <xf numFmtId="0" fontId="8" fillId="0" borderId="2" xfId="0" applyFont="1" applyBorder="1" applyAlignment="1">
      <alignment horizontal="center" vertical="center" wrapText="1"/>
    </xf>
    <xf numFmtId="177" fontId="2" fillId="3" borderId="2" xfId="0" applyNumberFormat="1" applyFont="1" applyFill="1" applyBorder="1" applyAlignment="1">
      <alignment horizontal="center" vertical="center" wrapText="1"/>
    </xf>
    <xf numFmtId="10" fontId="2" fillId="3" borderId="3" xfId="0" applyNumberFormat="1" applyFont="1" applyFill="1" applyBorder="1" applyAlignment="1">
      <alignment horizontal="center" vertical="center" wrapText="1"/>
    </xf>
    <xf numFmtId="177" fontId="2" fillId="3" borderId="9" xfId="0" applyNumberFormat="1" applyFont="1" applyFill="1" applyBorder="1" applyAlignment="1">
      <alignment horizontal="center" vertical="center" wrapText="1"/>
    </xf>
    <xf numFmtId="43" fontId="0" fillId="0" borderId="9" xfId="1" applyNumberFormat="1" applyFont="1" applyFill="1" applyBorder="1" applyAlignment="1">
      <alignment horizontal="center" vertical="center" wrapText="1"/>
    </xf>
    <xf numFmtId="177" fontId="0" fillId="0" borderId="9" xfId="0" applyNumberFormat="1" applyFont="1" applyFill="1" applyBorder="1" applyAlignment="1">
      <alignment horizontal="center" vertical="center" wrapText="1"/>
    </xf>
    <xf numFmtId="10" fontId="0" fillId="0" borderId="9" xfId="0" applyNumberFormat="1" applyFont="1" applyFill="1" applyBorder="1" applyAlignment="1">
      <alignment horizontal="center" vertical="center" wrapText="1"/>
    </xf>
    <xf numFmtId="177" fontId="0" fillId="3" borderId="9" xfId="0" applyNumberFormat="1" applyFont="1" applyFill="1" applyBorder="1" applyAlignment="1">
      <alignment horizontal="center" vertical="center" wrapText="1"/>
    </xf>
    <xf numFmtId="10" fontId="0" fillId="3" borderId="9" xfId="0" applyNumberFormat="1" applyFont="1" applyFill="1" applyBorder="1" applyAlignment="1">
      <alignment horizontal="center" vertical="center" wrapText="1"/>
    </xf>
    <xf numFmtId="43" fontId="0" fillId="2" borderId="2" xfId="1" applyFont="1" applyFill="1" applyBorder="1" applyAlignment="1">
      <alignment horizontal="center" vertical="center" wrapText="1"/>
    </xf>
    <xf numFmtId="0" fontId="11" fillId="0" borderId="0" xfId="0" applyFont="1" applyFill="1" applyAlignment="1">
      <alignment horizontal="center" vertical="center"/>
    </xf>
    <xf numFmtId="0" fontId="11" fillId="0" borderId="2" xfId="0" applyFont="1" applyFill="1" applyBorder="1" applyAlignment="1">
      <alignment horizontal="center" vertical="center"/>
    </xf>
    <xf numFmtId="176" fontId="11" fillId="0" borderId="2"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177" fontId="12" fillId="0" borderId="2"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1" fillId="0" borderId="0" xfId="0" applyFont="1" applyFill="1" applyAlignment="1">
      <alignment horizontal="center" vertical="center"/>
    </xf>
    <xf numFmtId="0" fontId="11" fillId="0" borderId="2" xfId="0" applyFont="1" applyFill="1" applyBorder="1" applyAlignment="1">
      <alignment horizontal="left" vertical="center" wrapText="1"/>
    </xf>
    <xf numFmtId="0" fontId="11" fillId="0" borderId="2" xfId="0" applyFont="1" applyFill="1" applyBorder="1" applyAlignment="1">
      <alignment vertical="center" wrapText="1"/>
    </xf>
    <xf numFmtId="177" fontId="11" fillId="0" borderId="2" xfId="0" applyNumberFormat="1" applyFont="1" applyFill="1" applyBorder="1" applyAlignment="1">
      <alignment horizontal="left" vertical="center" wrapText="1"/>
    </xf>
    <xf numFmtId="0" fontId="9" fillId="0" borderId="2" xfId="3" applyFont="1" applyFill="1" applyBorder="1" applyAlignment="1">
      <alignment horizontal="center" vertical="center" wrapText="1"/>
    </xf>
    <xf numFmtId="177" fontId="11" fillId="0" borderId="2" xfId="0" applyNumberFormat="1" applyFont="1" applyFill="1" applyBorder="1" applyAlignment="1">
      <alignment horizontal="center" vertical="center"/>
    </xf>
    <xf numFmtId="0" fontId="11" fillId="2" borderId="2" xfId="0" applyFont="1" applyFill="1" applyBorder="1" applyAlignment="1">
      <alignment horizontal="center" vertical="center" wrapText="1"/>
    </xf>
    <xf numFmtId="177" fontId="11" fillId="2" borderId="2" xfId="0" applyNumberFormat="1" applyFont="1" applyFill="1" applyBorder="1" applyAlignment="1">
      <alignment horizontal="center" vertical="center" wrapText="1"/>
    </xf>
    <xf numFmtId="176" fontId="11" fillId="0" borderId="0" xfId="0" applyNumberFormat="1" applyFont="1" applyFill="1" applyAlignment="1">
      <alignment horizontal="center" vertical="center"/>
    </xf>
    <xf numFmtId="176" fontId="12" fillId="0" borderId="2" xfId="0" applyNumberFormat="1" applyFont="1" applyFill="1" applyBorder="1" applyAlignment="1">
      <alignment horizontal="center" vertical="center" wrapText="1"/>
    </xf>
    <xf numFmtId="10" fontId="11" fillId="0" borderId="2" xfId="0" applyNumberFormat="1" applyFont="1" applyFill="1" applyBorder="1" applyAlignment="1">
      <alignment horizontal="center" vertical="center" wrapText="1"/>
    </xf>
    <xf numFmtId="10" fontId="12" fillId="0" borderId="2" xfId="0" applyNumberFormat="1" applyFont="1" applyFill="1" applyBorder="1" applyAlignment="1">
      <alignment horizontal="center" vertical="center"/>
    </xf>
    <xf numFmtId="10" fontId="11" fillId="0" borderId="2"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wrapText="1"/>
    </xf>
    <xf numFmtId="10" fontId="12" fillId="0" borderId="2"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5" xfId="0" applyFont="1" applyFill="1" applyBorder="1" applyAlignment="1">
      <alignment vertical="center" wrapText="1"/>
    </xf>
    <xf numFmtId="0" fontId="12" fillId="0" borderId="2" xfId="0" applyFont="1" applyFill="1" applyBorder="1" applyAlignment="1">
      <alignment vertical="center" wrapText="1"/>
    </xf>
    <xf numFmtId="177" fontId="11" fillId="0" borderId="2" xfId="0" applyNumberFormat="1" applyFont="1" applyFill="1" applyBorder="1" applyAlignment="1">
      <alignment vertical="center" wrapText="1"/>
    </xf>
    <xf numFmtId="10" fontId="11" fillId="0" borderId="2" xfId="0" applyNumberFormat="1" applyFont="1" applyFill="1" applyBorder="1" applyAlignment="1">
      <alignment vertical="center" wrapText="1"/>
    </xf>
    <xf numFmtId="0" fontId="11" fillId="2" borderId="2" xfId="0" applyFont="1" applyFill="1" applyBorder="1" applyAlignment="1">
      <alignment vertical="center" wrapText="1"/>
    </xf>
    <xf numFmtId="0" fontId="11" fillId="0" borderId="2" xfId="0" applyFont="1" applyBorder="1" applyAlignment="1">
      <alignment vertical="center" wrapText="1"/>
    </xf>
    <xf numFmtId="0" fontId="12" fillId="0" borderId="5" xfId="0"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12" fillId="0" borderId="2" xfId="0" applyNumberFormat="1"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0" borderId="0" xfId="0" applyFont="1" applyAlignment="1">
      <alignment horizontal="left"/>
    </xf>
    <xf numFmtId="0" fontId="6" fillId="0" borderId="0" xfId="0" applyFont="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4" fillId="0" borderId="0" xfId="0" applyFont="1" applyFill="1" applyAlignment="1">
      <alignment horizontal="lef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10" fontId="12" fillId="0" borderId="6" xfId="0" applyNumberFormat="1" applyFont="1" applyFill="1" applyBorder="1" applyAlignment="1">
      <alignment horizontal="center" vertical="center" wrapText="1"/>
    </xf>
    <xf numFmtId="10" fontId="12" fillId="0" borderId="8" xfId="0" applyNumberFormat="1" applyFont="1" applyFill="1" applyBorder="1" applyAlignment="1">
      <alignment horizontal="center" vertical="center" wrapText="1"/>
    </xf>
  </cellXfs>
  <cellStyles count="5">
    <cellStyle name="百分比" xfId="2" builtinId="5"/>
    <cellStyle name="常规" xfId="0" builtinId="0"/>
    <cellStyle name="常规 2" xfId="3"/>
    <cellStyle name="常规 3" xfId="4"/>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dministrator\Desktop\2016&#24180;&#28145;&#22323;&#24066;&#31119;&#21033;&#24425;&#31080;&#20844;&#30410;&#37329;&#36164;&#21161;&#39033;&#30446;&#39044;&#31639;&#34920;12-14&#26368;&#26032;&#20108;&#312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总表"/>
      <sheetName val="建议资助项目汇总表"/>
      <sheetName val="建议资助项目汇总表1-新增"/>
      <sheetName val="建议资助项目汇总表2-项目内容有重大调整的延续性项目"/>
      <sheetName val="建议资助项目汇总表 3-建议资助"/>
      <sheetName val="不建议资助项目汇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18"/>
  <sheetViews>
    <sheetView view="pageBreakPreview" topLeftCell="A9" zoomScaleSheetLayoutView="100" workbookViewId="0">
      <selection activeCell="H7" sqref="H7"/>
    </sheetView>
  </sheetViews>
  <sheetFormatPr defaultColWidth="9" defaultRowHeight="14.25"/>
  <cols>
    <col min="1" max="1" width="5.5" customWidth="1"/>
    <col min="2" max="2" width="15.625" customWidth="1"/>
    <col min="3" max="3" width="8.75" customWidth="1"/>
    <col min="4" max="4" width="14.5" customWidth="1"/>
    <col min="5" max="5" width="15.125" customWidth="1"/>
    <col min="6" max="6" width="11" customWidth="1"/>
    <col min="7" max="7" width="11.125" customWidth="1"/>
    <col min="8" max="8" width="62" customWidth="1"/>
  </cols>
  <sheetData>
    <row r="1" spans="1:8" ht="18" customHeight="1">
      <c r="A1" s="85" t="s">
        <v>0</v>
      </c>
      <c r="B1" s="85"/>
      <c r="C1" s="1"/>
      <c r="H1" s="2"/>
    </row>
    <row r="2" spans="1:8" ht="27" customHeight="1">
      <c r="A2" s="86" t="s">
        <v>1</v>
      </c>
      <c r="B2" s="86"/>
      <c r="C2" s="86"/>
      <c r="D2" s="86"/>
      <c r="E2" s="86"/>
      <c r="F2" s="86"/>
      <c r="G2" s="86"/>
      <c r="H2" s="86"/>
    </row>
    <row r="3" spans="1:8" ht="18" customHeight="1">
      <c r="A3" s="87" t="s">
        <v>2</v>
      </c>
      <c r="B3" s="87"/>
      <c r="C3" s="87"/>
      <c r="D3" s="87"/>
      <c r="E3" s="3"/>
      <c r="F3" s="88" t="s">
        <v>3</v>
      </c>
      <c r="G3" s="88"/>
      <c r="H3" s="88"/>
    </row>
    <row r="4" spans="1:8" ht="23.25" customHeight="1">
      <c r="A4" s="89" t="s">
        <v>4</v>
      </c>
      <c r="B4" s="90"/>
      <c r="C4" s="4" t="s">
        <v>5</v>
      </c>
      <c r="D4" s="28" t="s">
        <v>6</v>
      </c>
      <c r="E4" s="5" t="s">
        <v>7</v>
      </c>
      <c r="F4" s="6" t="s">
        <v>8</v>
      </c>
      <c r="G4" s="6" t="s">
        <v>9</v>
      </c>
      <c r="H4" s="7" t="s">
        <v>10</v>
      </c>
    </row>
    <row r="5" spans="1:8" ht="29.25" customHeight="1">
      <c r="A5" s="80" t="s">
        <v>11</v>
      </c>
      <c r="B5" s="81"/>
      <c r="C5" s="8" t="s">
        <v>12</v>
      </c>
      <c r="D5" s="9">
        <f>D6+D11+D14</f>
        <v>47910.85</v>
      </c>
      <c r="E5" s="9" t="e">
        <f>E6+E11+E14</f>
        <v>#REF!</v>
      </c>
      <c r="F5" s="29" t="e">
        <f>F6+F11+F14</f>
        <v>#REF!</v>
      </c>
      <c r="G5" s="30" t="e">
        <f>F5/D5</f>
        <v>#REF!</v>
      </c>
      <c r="H5" s="12"/>
    </row>
    <row r="6" spans="1:8" ht="28.5" customHeight="1">
      <c r="A6" s="82" t="s">
        <v>13</v>
      </c>
      <c r="B6" s="13" t="s">
        <v>14</v>
      </c>
      <c r="C6" s="14" t="s">
        <v>15</v>
      </c>
      <c r="D6" s="15">
        <v>45066.04</v>
      </c>
      <c r="E6" s="15" t="e">
        <f>E7+E8+E9+E10</f>
        <v>#REF!</v>
      </c>
      <c r="F6" s="31" t="e">
        <f>SUM(F7:F10)</f>
        <v>#REF!</v>
      </c>
      <c r="G6" s="11" t="e">
        <f>F6/D6</f>
        <v>#REF!</v>
      </c>
      <c r="H6" s="12"/>
    </row>
    <row r="7" spans="1:8" ht="90" customHeight="1">
      <c r="A7" s="83"/>
      <c r="B7" s="16" t="s">
        <v>16</v>
      </c>
      <c r="C7" s="17" t="s">
        <v>17</v>
      </c>
      <c r="D7" s="18">
        <v>33355.08</v>
      </c>
      <c r="E7" s="32">
        <v>35901.919999999998</v>
      </c>
      <c r="F7" s="33">
        <f>E7-D7</f>
        <v>2546.8399999999965</v>
      </c>
      <c r="G7" s="34">
        <f>F7/D7</f>
        <v>7.6355385746338975E-2</v>
      </c>
      <c r="H7" s="25" t="s">
        <v>18</v>
      </c>
    </row>
    <row r="8" spans="1:8" ht="69.75" customHeight="1">
      <c r="A8" s="83"/>
      <c r="B8" s="16" t="s">
        <v>19</v>
      </c>
      <c r="C8" s="17" t="s">
        <v>20</v>
      </c>
      <c r="D8" s="18">
        <v>795</v>
      </c>
      <c r="E8" s="32">
        <v>703</v>
      </c>
      <c r="F8" s="33">
        <f t="shared" ref="F8:F14" si="0">E8-D8</f>
        <v>-92</v>
      </c>
      <c r="G8" s="34">
        <f t="shared" ref="G8:G14" si="1">F8/D8</f>
        <v>-0.11572327044025157</v>
      </c>
      <c r="H8" s="25" t="s">
        <v>21</v>
      </c>
    </row>
    <row r="9" spans="1:8" ht="67.5" customHeight="1">
      <c r="A9" s="83"/>
      <c r="B9" s="16" t="s">
        <v>22</v>
      </c>
      <c r="C9" s="17" t="s">
        <v>23</v>
      </c>
      <c r="D9" s="18">
        <v>4540.7</v>
      </c>
      <c r="E9" s="32" t="e">
        <f>'[1]建议资助项目汇总表2-项目内容有重大调整的延续性项目'!G16+'[1]建议资助项目汇总表 3-建议资助'!G23+'[1]建议资助项目汇总表 3-建议资助'!G24+'[1]建议资助项目汇总表 3-建议资助'!G25+'[1]建议资助项目汇总表 3-建议资助'!G26+'[1]建议资助项目汇总表 3-建议资助'!G27+'[1]建议资助项目汇总表 3-建议资助'!G29+'[1]建议资助项目汇总表 3-建议资助'!G28</f>
        <v>#REF!</v>
      </c>
      <c r="F9" s="33" t="e">
        <f t="shared" si="0"/>
        <v>#REF!</v>
      </c>
      <c r="G9" s="34" t="e">
        <f t="shared" si="1"/>
        <v>#REF!</v>
      </c>
      <c r="H9" s="25" t="s">
        <v>24</v>
      </c>
    </row>
    <row r="10" spans="1:8" ht="93" customHeight="1">
      <c r="A10" s="83"/>
      <c r="B10" s="16" t="s">
        <v>25</v>
      </c>
      <c r="C10" s="19" t="s">
        <v>23</v>
      </c>
      <c r="D10" s="18">
        <v>6375.26</v>
      </c>
      <c r="E10" s="32" t="e">
        <f>'[1]建议资助项目汇总表2-项目内容有重大调整的延续性项目'!G17+'[1]建议资助项目汇总表 3-建议资助'!G30</f>
        <v>#REF!</v>
      </c>
      <c r="F10" s="33" t="e">
        <f t="shared" si="0"/>
        <v>#REF!</v>
      </c>
      <c r="G10" s="34" t="e">
        <f t="shared" si="1"/>
        <v>#REF!</v>
      </c>
      <c r="H10" s="25" t="s">
        <v>26</v>
      </c>
    </row>
    <row r="11" spans="1:8" ht="30.75" customHeight="1">
      <c r="A11" s="82" t="s">
        <v>27</v>
      </c>
      <c r="B11" s="20" t="s">
        <v>14</v>
      </c>
      <c r="C11" s="20" t="s">
        <v>28</v>
      </c>
      <c r="D11" s="10">
        <v>759.29</v>
      </c>
      <c r="E11" s="10">
        <f>SUM(E12:E13)</f>
        <v>400</v>
      </c>
      <c r="F11" s="35">
        <f t="shared" si="0"/>
        <v>-359.28999999999996</v>
      </c>
      <c r="G11" s="36">
        <f t="shared" si="1"/>
        <v>-0.47319206100435929</v>
      </c>
      <c r="H11" s="12"/>
    </row>
    <row r="12" spans="1:8" ht="54" customHeight="1">
      <c r="A12" s="83"/>
      <c r="B12" s="21" t="s">
        <v>29</v>
      </c>
      <c r="C12" s="22" t="s">
        <v>30</v>
      </c>
      <c r="D12" s="23">
        <v>169.6</v>
      </c>
      <c r="E12" s="37">
        <v>300</v>
      </c>
      <c r="F12" s="33">
        <f t="shared" si="0"/>
        <v>130.4</v>
      </c>
      <c r="G12" s="34">
        <f t="shared" si="1"/>
        <v>0.76886792452830199</v>
      </c>
      <c r="H12" s="12" t="s">
        <v>31</v>
      </c>
    </row>
    <row r="13" spans="1:8" ht="54" customHeight="1">
      <c r="A13" s="84"/>
      <c r="B13" s="21" t="s">
        <v>32</v>
      </c>
      <c r="C13" s="22" t="s">
        <v>30</v>
      </c>
      <c r="D13" s="23">
        <v>0</v>
      </c>
      <c r="E13" s="23">
        <v>100</v>
      </c>
      <c r="F13" s="33">
        <f t="shared" si="0"/>
        <v>100</v>
      </c>
      <c r="G13" s="34">
        <v>0</v>
      </c>
      <c r="H13" s="12" t="s">
        <v>33</v>
      </c>
    </row>
    <row r="14" spans="1:8" ht="35.25" customHeight="1">
      <c r="A14" s="24" t="s">
        <v>34</v>
      </c>
      <c r="B14" s="20" t="s">
        <v>14</v>
      </c>
      <c r="C14" s="20" t="s">
        <v>35</v>
      </c>
      <c r="D14" s="10">
        <v>2085.52</v>
      </c>
      <c r="E14" s="10">
        <v>440</v>
      </c>
      <c r="F14" s="35">
        <f t="shared" si="0"/>
        <v>-1645.52</v>
      </c>
      <c r="G14" s="36">
        <f t="shared" si="1"/>
        <v>-0.78902144309332922</v>
      </c>
      <c r="H14" s="25" t="s">
        <v>36</v>
      </c>
    </row>
    <row r="18" spans="5:7">
      <c r="E18" s="26"/>
      <c r="G18" s="27"/>
    </row>
  </sheetData>
  <mergeCells count="8">
    <mergeCell ref="A5:B5"/>
    <mergeCell ref="A6:A10"/>
    <mergeCell ref="A11:A13"/>
    <mergeCell ref="A1:B1"/>
    <mergeCell ref="A2:H2"/>
    <mergeCell ref="A3:D3"/>
    <mergeCell ref="F3:H3"/>
    <mergeCell ref="A4:B4"/>
  </mergeCells>
  <phoneticPr fontId="10" type="noConversion"/>
  <printOptions horizontalCentered="1"/>
  <pageMargins left="0.11874999999999999" right="0.11874999999999999" top="0.15902777777777799" bottom="0.15902777777777799" header="0.30902777777777801" footer="0.30902777777777801"/>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4"/>
  <sheetViews>
    <sheetView tabSelected="1" zoomScale="90" zoomScaleNormal="90" workbookViewId="0">
      <pane xSplit="5" ySplit="5" topLeftCell="F6" activePane="bottomRight" state="frozen"/>
      <selection pane="topRight"/>
      <selection pane="bottomLeft"/>
      <selection pane="bottomRight" activeCell="D67" sqref="D67"/>
    </sheetView>
  </sheetViews>
  <sheetFormatPr defaultColWidth="9" defaultRowHeight="14.25"/>
  <cols>
    <col min="1" max="1" width="13.625" style="39" customWidth="1"/>
    <col min="2" max="2" width="17.25" style="38" customWidth="1"/>
    <col min="3" max="3" width="21.75" style="38" customWidth="1"/>
    <col min="4" max="4" width="14" style="38" customWidth="1"/>
    <col min="5" max="6" width="22.75" style="48" customWidth="1"/>
    <col min="7" max="7" width="48.125" style="48" customWidth="1"/>
    <col min="8" max="8" width="14.875" style="38" customWidth="1"/>
    <col min="9" max="9" width="15.875" style="48" customWidth="1"/>
    <col min="10" max="10" width="22" style="48" customWidth="1"/>
    <col min="11" max="11" width="31.75" style="48" customWidth="1"/>
    <col min="12" max="12" width="23.875" style="38" bestFit="1" customWidth="1"/>
    <col min="13" max="16384" width="9" style="38"/>
  </cols>
  <sheetData>
    <row r="1" spans="1:12" ht="24.75" customHeight="1">
      <c r="A1" s="109" t="s">
        <v>134</v>
      </c>
      <c r="B1" s="109"/>
      <c r="C1" s="109"/>
    </row>
    <row r="2" spans="1:12" ht="70.5" customHeight="1">
      <c r="A2" s="112" t="s">
        <v>197</v>
      </c>
      <c r="B2" s="112"/>
      <c r="C2" s="112"/>
      <c r="D2" s="112"/>
      <c r="E2" s="112"/>
      <c r="F2" s="112"/>
      <c r="G2" s="112"/>
      <c r="H2" s="112"/>
      <c r="I2" s="112"/>
      <c r="J2" s="112"/>
      <c r="K2" s="112"/>
      <c r="L2" s="112"/>
    </row>
    <row r="3" spans="1:12" ht="37.5" customHeight="1">
      <c r="A3" s="110" t="s">
        <v>2</v>
      </c>
      <c r="B3" s="110"/>
      <c r="C3" s="110"/>
      <c r="D3" s="110"/>
      <c r="E3" s="56"/>
      <c r="F3" s="56"/>
      <c r="G3" s="56"/>
      <c r="H3" s="111" t="s">
        <v>40</v>
      </c>
      <c r="I3" s="111"/>
      <c r="J3" s="111"/>
      <c r="K3" s="111"/>
      <c r="L3" s="68"/>
    </row>
    <row r="4" spans="1:12" ht="81.75" customHeight="1">
      <c r="A4" s="102" t="s">
        <v>38</v>
      </c>
      <c r="B4" s="98" t="s">
        <v>39</v>
      </c>
      <c r="C4" s="98" t="s">
        <v>190</v>
      </c>
      <c r="D4" s="113" t="s">
        <v>224</v>
      </c>
      <c r="E4" s="113" t="s">
        <v>191</v>
      </c>
      <c r="F4" s="115" t="s">
        <v>133</v>
      </c>
      <c r="G4" s="98" t="s">
        <v>157</v>
      </c>
      <c r="H4" s="98" t="s">
        <v>37</v>
      </c>
      <c r="I4" s="113" t="s">
        <v>203</v>
      </c>
      <c r="J4" s="113" t="s">
        <v>204</v>
      </c>
      <c r="K4" s="98" t="s">
        <v>109</v>
      </c>
      <c r="L4" s="69"/>
    </row>
    <row r="5" spans="1:12" ht="36" customHeight="1">
      <c r="A5" s="102"/>
      <c r="B5" s="98"/>
      <c r="C5" s="98"/>
      <c r="D5" s="114"/>
      <c r="E5" s="114"/>
      <c r="F5" s="116"/>
      <c r="G5" s="98"/>
      <c r="H5" s="98"/>
      <c r="I5" s="114"/>
      <c r="J5" s="114"/>
      <c r="K5" s="98"/>
    </row>
    <row r="6" spans="1:12" ht="77.25" customHeight="1">
      <c r="A6" s="43">
        <v>1</v>
      </c>
      <c r="B6" s="42" t="s">
        <v>44</v>
      </c>
      <c r="C6" s="42" t="s">
        <v>45</v>
      </c>
      <c r="D6" s="41">
        <v>542</v>
      </c>
      <c r="E6" s="41">
        <f>D6*F6</f>
        <v>542</v>
      </c>
      <c r="F6" s="58">
        <v>1</v>
      </c>
      <c r="G6" s="50" t="s">
        <v>158</v>
      </c>
      <c r="H6" s="91" t="s">
        <v>41</v>
      </c>
      <c r="I6" s="79" t="s">
        <v>210</v>
      </c>
      <c r="J6" s="79">
        <v>88326086</v>
      </c>
      <c r="K6" s="42"/>
    </row>
    <row r="7" spans="1:12" s="48" customFormat="1" ht="54.75" customHeight="1">
      <c r="A7" s="43">
        <v>2</v>
      </c>
      <c r="B7" s="42" t="s">
        <v>52</v>
      </c>
      <c r="C7" s="45" t="s">
        <v>54</v>
      </c>
      <c r="D7" s="41">
        <v>2487</v>
      </c>
      <c r="E7" s="41">
        <v>2391.56</v>
      </c>
      <c r="F7" s="58">
        <v>0.96160000000000001</v>
      </c>
      <c r="G7" s="50" t="s">
        <v>160</v>
      </c>
      <c r="H7" s="92"/>
      <c r="I7" s="79" t="s">
        <v>205</v>
      </c>
      <c r="J7" s="79">
        <v>82485147</v>
      </c>
      <c r="K7" s="42"/>
    </row>
    <row r="8" spans="1:12" s="48" customFormat="1" ht="42.75">
      <c r="A8" s="43">
        <v>3</v>
      </c>
      <c r="B8" s="42" t="s">
        <v>55</v>
      </c>
      <c r="C8" s="45" t="s">
        <v>53</v>
      </c>
      <c r="D8" s="41">
        <v>89.8</v>
      </c>
      <c r="E8" s="41">
        <f t="shared" ref="E8:E56" si="0">D8*F8</f>
        <v>89.41386</v>
      </c>
      <c r="F8" s="58">
        <v>0.99570000000000003</v>
      </c>
      <c r="G8" s="50" t="s">
        <v>161</v>
      </c>
      <c r="H8" s="92"/>
      <c r="I8" s="79" t="s">
        <v>205</v>
      </c>
      <c r="J8" s="79">
        <v>82485147</v>
      </c>
      <c r="K8" s="42"/>
    </row>
    <row r="9" spans="1:12" s="48" customFormat="1" ht="36" customHeight="1">
      <c r="A9" s="43">
        <v>4</v>
      </c>
      <c r="B9" s="42" t="s">
        <v>56</v>
      </c>
      <c r="C9" s="45" t="s">
        <v>54</v>
      </c>
      <c r="D9" s="41">
        <v>24.5</v>
      </c>
      <c r="E9" s="41">
        <f t="shared" si="0"/>
        <v>24.5</v>
      </c>
      <c r="F9" s="58">
        <v>1</v>
      </c>
      <c r="G9" s="50" t="s">
        <v>162</v>
      </c>
      <c r="H9" s="92"/>
      <c r="I9" s="79" t="s">
        <v>205</v>
      </c>
      <c r="J9" s="79">
        <v>82485147</v>
      </c>
      <c r="K9" s="42" t="s">
        <v>116</v>
      </c>
    </row>
    <row r="10" spans="1:12" s="48" customFormat="1" ht="36" customHeight="1">
      <c r="A10" s="43">
        <v>5</v>
      </c>
      <c r="B10" s="42" t="s">
        <v>57</v>
      </c>
      <c r="C10" s="45" t="s">
        <v>54</v>
      </c>
      <c r="D10" s="41">
        <v>198.22</v>
      </c>
      <c r="E10" s="41">
        <f t="shared" si="0"/>
        <v>192.07517999999999</v>
      </c>
      <c r="F10" s="58">
        <v>0.96899999999999997</v>
      </c>
      <c r="G10" s="50" t="s">
        <v>163</v>
      </c>
      <c r="H10" s="92"/>
      <c r="I10" s="79" t="s">
        <v>205</v>
      </c>
      <c r="J10" s="79">
        <v>82485147</v>
      </c>
      <c r="K10" s="42"/>
    </row>
    <row r="11" spans="1:12" s="48" customFormat="1" ht="79.5" customHeight="1">
      <c r="A11" s="43">
        <v>6</v>
      </c>
      <c r="B11" s="42" t="s">
        <v>58</v>
      </c>
      <c r="C11" s="45" t="s">
        <v>54</v>
      </c>
      <c r="D11" s="41">
        <v>278</v>
      </c>
      <c r="E11" s="41">
        <f t="shared" si="0"/>
        <v>278</v>
      </c>
      <c r="F11" s="58">
        <v>1</v>
      </c>
      <c r="G11" s="70" t="s">
        <v>135</v>
      </c>
      <c r="H11" s="92"/>
      <c r="I11" s="79" t="s">
        <v>205</v>
      </c>
      <c r="J11" s="79">
        <v>82485147</v>
      </c>
      <c r="K11" s="49"/>
    </row>
    <row r="12" spans="1:12" s="48" customFormat="1" ht="63" customHeight="1">
      <c r="A12" s="43">
        <v>7</v>
      </c>
      <c r="B12" s="42" t="s">
        <v>59</v>
      </c>
      <c r="C12" s="45" t="s">
        <v>54</v>
      </c>
      <c r="D12" s="41">
        <v>2760</v>
      </c>
      <c r="E12" s="41">
        <v>2759.52</v>
      </c>
      <c r="F12" s="58">
        <v>0.99980000000000002</v>
      </c>
      <c r="G12" s="50" t="s">
        <v>164</v>
      </c>
      <c r="H12" s="92"/>
      <c r="I12" s="79" t="s">
        <v>205</v>
      </c>
      <c r="J12" s="79">
        <v>82485147</v>
      </c>
      <c r="K12" s="42" t="s">
        <v>117</v>
      </c>
    </row>
    <row r="13" spans="1:12" s="48" customFormat="1" ht="74.25" customHeight="1">
      <c r="A13" s="43">
        <v>8</v>
      </c>
      <c r="B13" s="42" t="s">
        <v>60</v>
      </c>
      <c r="C13" s="45" t="s">
        <v>54</v>
      </c>
      <c r="D13" s="41">
        <v>92.47</v>
      </c>
      <c r="E13" s="41">
        <f t="shared" si="0"/>
        <v>85.340563000000003</v>
      </c>
      <c r="F13" s="58">
        <v>0.92290000000000005</v>
      </c>
      <c r="G13" s="50" t="s">
        <v>165</v>
      </c>
      <c r="H13" s="92"/>
      <c r="I13" s="79" t="s">
        <v>205</v>
      </c>
      <c r="J13" s="79">
        <v>82485147</v>
      </c>
      <c r="K13" s="47"/>
    </row>
    <row r="14" spans="1:12" s="48" customFormat="1" ht="63" customHeight="1">
      <c r="A14" s="43">
        <v>9</v>
      </c>
      <c r="B14" s="42" t="s">
        <v>61</v>
      </c>
      <c r="C14" s="45" t="s">
        <v>108</v>
      </c>
      <c r="D14" s="41">
        <v>91.22</v>
      </c>
      <c r="E14" s="41">
        <v>91.12</v>
      </c>
      <c r="F14" s="58">
        <f>E14/D14</f>
        <v>0.99890374917781199</v>
      </c>
      <c r="G14" s="50" t="s">
        <v>166</v>
      </c>
      <c r="H14" s="92"/>
      <c r="I14" s="79" t="s">
        <v>205</v>
      </c>
      <c r="J14" s="79">
        <v>82485147</v>
      </c>
      <c r="K14" s="47"/>
    </row>
    <row r="15" spans="1:12" s="48" customFormat="1" ht="55.5" customHeight="1">
      <c r="A15" s="43">
        <v>10</v>
      </c>
      <c r="B15" s="42" t="s">
        <v>62</v>
      </c>
      <c r="C15" s="45" t="s">
        <v>63</v>
      </c>
      <c r="D15" s="41">
        <v>87.66</v>
      </c>
      <c r="E15" s="41">
        <f t="shared" si="0"/>
        <v>85.898033999999996</v>
      </c>
      <c r="F15" s="58">
        <v>0.97989999999999999</v>
      </c>
      <c r="G15" s="50" t="s">
        <v>136</v>
      </c>
      <c r="H15" s="92"/>
      <c r="I15" s="79" t="s">
        <v>223</v>
      </c>
      <c r="J15" s="79">
        <v>83310833</v>
      </c>
      <c r="K15" s="42"/>
    </row>
    <row r="16" spans="1:12" s="48" customFormat="1" ht="66.75" customHeight="1">
      <c r="A16" s="43">
        <v>11</v>
      </c>
      <c r="B16" s="42" t="s">
        <v>64</v>
      </c>
      <c r="C16" s="45" t="s">
        <v>65</v>
      </c>
      <c r="D16" s="41">
        <v>54</v>
      </c>
      <c r="E16" s="41">
        <f t="shared" si="0"/>
        <v>49.771799999999999</v>
      </c>
      <c r="F16" s="58">
        <v>0.92169999999999996</v>
      </c>
      <c r="G16" s="50" t="s">
        <v>137</v>
      </c>
      <c r="H16" s="92"/>
      <c r="I16" s="79" t="s">
        <v>214</v>
      </c>
      <c r="J16" s="79">
        <v>83118809</v>
      </c>
      <c r="K16" s="42"/>
    </row>
    <row r="17" spans="1:11" s="48" customFormat="1" ht="63.75" customHeight="1">
      <c r="A17" s="43">
        <v>12</v>
      </c>
      <c r="B17" s="42" t="s">
        <v>66</v>
      </c>
      <c r="C17" s="45" t="s">
        <v>67</v>
      </c>
      <c r="D17" s="41">
        <v>200</v>
      </c>
      <c r="E17" s="41">
        <f t="shared" si="0"/>
        <v>200</v>
      </c>
      <c r="F17" s="58">
        <v>1</v>
      </c>
      <c r="G17" s="50" t="s">
        <v>167</v>
      </c>
      <c r="H17" s="92"/>
      <c r="I17" s="79" t="s">
        <v>206</v>
      </c>
      <c r="J17" s="79" t="s">
        <v>207</v>
      </c>
      <c r="K17" s="42"/>
    </row>
    <row r="18" spans="1:11" s="48" customFormat="1" ht="71.25" customHeight="1">
      <c r="A18" s="43">
        <v>13</v>
      </c>
      <c r="B18" s="42" t="s">
        <v>68</v>
      </c>
      <c r="C18" s="45" t="s">
        <v>69</v>
      </c>
      <c r="D18" s="41">
        <v>34.75</v>
      </c>
      <c r="E18" s="41">
        <f t="shared" si="0"/>
        <v>34.75</v>
      </c>
      <c r="F18" s="58">
        <v>1</v>
      </c>
      <c r="G18" s="50" t="s">
        <v>168</v>
      </c>
      <c r="H18" s="92"/>
      <c r="I18" s="79" t="s">
        <v>208</v>
      </c>
      <c r="J18" s="79">
        <v>25570177</v>
      </c>
      <c r="K18" s="42" t="s">
        <v>118</v>
      </c>
    </row>
    <row r="19" spans="1:11" s="48" customFormat="1" ht="71.25" customHeight="1">
      <c r="A19" s="43">
        <v>14</v>
      </c>
      <c r="B19" s="42" t="s">
        <v>98</v>
      </c>
      <c r="C19" s="42" t="s">
        <v>65</v>
      </c>
      <c r="D19" s="41">
        <v>0</v>
      </c>
      <c r="E19" s="41">
        <f t="shared" ref="E19:E25" si="1">D19*F19</f>
        <v>0</v>
      </c>
      <c r="F19" s="58">
        <v>1</v>
      </c>
      <c r="G19" s="50" t="s">
        <v>182</v>
      </c>
      <c r="H19" s="92"/>
      <c r="I19" s="79" t="s">
        <v>221</v>
      </c>
      <c r="J19" s="79">
        <v>21016981</v>
      </c>
      <c r="K19" s="49" t="s">
        <v>132</v>
      </c>
    </row>
    <row r="20" spans="1:11" s="48" customFormat="1" ht="71.25" customHeight="1">
      <c r="A20" s="43">
        <v>15</v>
      </c>
      <c r="B20" s="54" t="s">
        <v>99</v>
      </c>
      <c r="C20" s="54" t="s">
        <v>65</v>
      </c>
      <c r="D20" s="55">
        <v>44.4</v>
      </c>
      <c r="E20" s="41">
        <f t="shared" si="1"/>
        <v>43.800600000000003</v>
      </c>
      <c r="F20" s="61">
        <v>0.98650000000000004</v>
      </c>
      <c r="G20" s="74" t="s">
        <v>144</v>
      </c>
      <c r="H20" s="92"/>
      <c r="I20" s="79" t="s">
        <v>214</v>
      </c>
      <c r="J20" s="79">
        <v>21016981</v>
      </c>
      <c r="K20" s="54"/>
    </row>
    <row r="21" spans="1:11" s="48" customFormat="1" ht="71.25" customHeight="1">
      <c r="A21" s="43">
        <v>16</v>
      </c>
      <c r="B21" s="54" t="s">
        <v>100</v>
      </c>
      <c r="C21" s="54" t="s">
        <v>101</v>
      </c>
      <c r="D21" s="55">
        <v>48</v>
      </c>
      <c r="E21" s="41">
        <f t="shared" si="1"/>
        <v>40.809599999999996</v>
      </c>
      <c r="F21" s="61">
        <v>0.85019999999999996</v>
      </c>
      <c r="G21" s="74" t="s">
        <v>183</v>
      </c>
      <c r="H21" s="92"/>
      <c r="I21" s="79" t="s">
        <v>211</v>
      </c>
      <c r="J21" s="79">
        <v>13798437774</v>
      </c>
      <c r="K21" s="54"/>
    </row>
    <row r="22" spans="1:11" s="48" customFormat="1" ht="71.25" customHeight="1">
      <c r="A22" s="43">
        <v>17</v>
      </c>
      <c r="B22" s="54" t="s">
        <v>102</v>
      </c>
      <c r="C22" s="54" t="s">
        <v>101</v>
      </c>
      <c r="D22" s="55">
        <v>48</v>
      </c>
      <c r="E22" s="41">
        <f t="shared" si="1"/>
        <v>41.817599999999999</v>
      </c>
      <c r="F22" s="61">
        <v>0.87119999999999997</v>
      </c>
      <c r="G22" s="74" t="s">
        <v>184</v>
      </c>
      <c r="H22" s="92"/>
      <c r="I22" s="79" t="s">
        <v>211</v>
      </c>
      <c r="J22" s="79">
        <v>13798437774</v>
      </c>
      <c r="K22" s="54"/>
    </row>
    <row r="23" spans="1:11" s="48" customFormat="1" ht="71.25" customHeight="1">
      <c r="A23" s="43">
        <v>18</v>
      </c>
      <c r="B23" s="46" t="s">
        <v>103</v>
      </c>
      <c r="C23" s="46" t="s">
        <v>101</v>
      </c>
      <c r="D23" s="41">
        <v>100</v>
      </c>
      <c r="E23" s="41">
        <f t="shared" si="1"/>
        <v>97.76</v>
      </c>
      <c r="F23" s="58">
        <v>0.97760000000000002</v>
      </c>
      <c r="G23" s="75" t="s">
        <v>185</v>
      </c>
      <c r="H23" s="92"/>
      <c r="I23" s="79" t="s">
        <v>211</v>
      </c>
      <c r="J23" s="79">
        <v>13798437774</v>
      </c>
      <c r="K23" s="49"/>
    </row>
    <row r="24" spans="1:11" s="48" customFormat="1" ht="71.25" customHeight="1">
      <c r="A24" s="43">
        <v>19</v>
      </c>
      <c r="B24" s="46" t="s">
        <v>113</v>
      </c>
      <c r="C24" s="46" t="s">
        <v>101</v>
      </c>
      <c r="D24" s="41">
        <v>23.5</v>
      </c>
      <c r="E24" s="41">
        <f t="shared" si="1"/>
        <v>20.358049999999999</v>
      </c>
      <c r="F24" s="58">
        <v>0.86629999999999996</v>
      </c>
      <c r="G24" s="75" t="s">
        <v>186</v>
      </c>
      <c r="H24" s="92"/>
      <c r="I24" s="79" t="s">
        <v>211</v>
      </c>
      <c r="J24" s="79">
        <v>13798437774</v>
      </c>
      <c r="K24" s="49" t="s">
        <v>128</v>
      </c>
    </row>
    <row r="25" spans="1:11" s="48" customFormat="1" ht="71.25" customHeight="1">
      <c r="A25" s="43">
        <v>20</v>
      </c>
      <c r="B25" s="46" t="s">
        <v>114</v>
      </c>
      <c r="C25" s="46" t="s">
        <v>101</v>
      </c>
      <c r="D25" s="41">
        <v>30.85</v>
      </c>
      <c r="E25" s="41">
        <f t="shared" si="1"/>
        <v>30.85</v>
      </c>
      <c r="F25" s="58">
        <v>1</v>
      </c>
      <c r="G25" s="75" t="s">
        <v>187</v>
      </c>
      <c r="H25" s="93"/>
      <c r="I25" s="79" t="s">
        <v>211</v>
      </c>
      <c r="J25" s="79">
        <v>13798437774</v>
      </c>
      <c r="K25" s="49" t="s">
        <v>129</v>
      </c>
    </row>
    <row r="26" spans="1:11" s="48" customFormat="1" ht="66" customHeight="1">
      <c r="A26" s="100" t="s">
        <v>195</v>
      </c>
      <c r="B26" s="101"/>
      <c r="C26" s="102"/>
      <c r="D26" s="67">
        <f>SUM(D6:D25)</f>
        <v>7234.3700000000008</v>
      </c>
      <c r="E26" s="67">
        <f>SUM(E6:E25)</f>
        <v>7099.3452870000001</v>
      </c>
      <c r="F26" s="62">
        <f>E26/D26</f>
        <v>0.98133566392097715</v>
      </c>
      <c r="G26" s="71"/>
      <c r="H26" s="63"/>
      <c r="I26" s="79"/>
      <c r="J26" s="79"/>
      <c r="K26" s="66"/>
    </row>
    <row r="27" spans="1:11" ht="54.75" customHeight="1">
      <c r="A27" s="65">
        <v>21</v>
      </c>
      <c r="B27" s="41" t="s">
        <v>49</v>
      </c>
      <c r="C27" s="41" t="s">
        <v>198</v>
      </c>
      <c r="D27" s="40">
        <v>25</v>
      </c>
      <c r="E27" s="41">
        <f t="shared" si="0"/>
        <v>25</v>
      </c>
      <c r="F27" s="58">
        <v>1</v>
      </c>
      <c r="G27" s="72" t="s">
        <v>138</v>
      </c>
      <c r="H27" s="64" t="s">
        <v>48</v>
      </c>
      <c r="I27" s="79" t="s">
        <v>215</v>
      </c>
      <c r="J27" s="79">
        <v>86719453</v>
      </c>
      <c r="K27" s="42"/>
    </row>
    <row r="28" spans="1:11" s="48" customFormat="1" ht="57" customHeight="1">
      <c r="A28" s="103" t="s">
        <v>51</v>
      </c>
      <c r="B28" s="104"/>
      <c r="C28" s="105"/>
      <c r="D28" s="57">
        <f>D27</f>
        <v>25</v>
      </c>
      <c r="E28" s="67">
        <f t="shared" si="0"/>
        <v>25</v>
      </c>
      <c r="F28" s="62">
        <v>1</v>
      </c>
      <c r="G28" s="72"/>
      <c r="H28" s="51"/>
      <c r="I28" s="51"/>
      <c r="J28" s="51"/>
      <c r="K28" s="42"/>
    </row>
    <row r="29" spans="1:11" ht="66" customHeight="1">
      <c r="A29" s="65">
        <v>22</v>
      </c>
      <c r="B29" s="42" t="s">
        <v>46</v>
      </c>
      <c r="C29" s="42" t="s">
        <v>47</v>
      </c>
      <c r="D29" s="40">
        <v>428.44</v>
      </c>
      <c r="E29" s="41">
        <f t="shared" si="0"/>
        <v>423.255876</v>
      </c>
      <c r="F29" s="58">
        <v>0.9879</v>
      </c>
      <c r="G29" s="50" t="s">
        <v>159</v>
      </c>
      <c r="H29" s="91" t="s">
        <v>70</v>
      </c>
      <c r="I29" s="79" t="s">
        <v>222</v>
      </c>
      <c r="J29" s="79">
        <v>25468395</v>
      </c>
      <c r="K29" s="42" t="s">
        <v>119</v>
      </c>
    </row>
    <row r="30" spans="1:11" s="48" customFormat="1" ht="62.25" customHeight="1">
      <c r="A30" s="65">
        <v>23</v>
      </c>
      <c r="B30" s="42" t="s">
        <v>71</v>
      </c>
      <c r="C30" s="42" t="s">
        <v>72</v>
      </c>
      <c r="D30" s="40">
        <v>49</v>
      </c>
      <c r="E30" s="41">
        <f t="shared" si="0"/>
        <v>47.701500000000003</v>
      </c>
      <c r="F30" s="58">
        <v>0.97350000000000003</v>
      </c>
      <c r="G30" s="50" t="s">
        <v>169</v>
      </c>
      <c r="H30" s="92"/>
      <c r="I30" s="79" t="s">
        <v>209</v>
      </c>
      <c r="J30" s="79">
        <v>25831601</v>
      </c>
      <c r="K30" s="42"/>
    </row>
    <row r="31" spans="1:11" s="48" customFormat="1" ht="91.5" customHeight="1">
      <c r="A31" s="76">
        <v>24</v>
      </c>
      <c r="B31" s="42" t="s">
        <v>73</v>
      </c>
      <c r="C31" s="42" t="s">
        <v>72</v>
      </c>
      <c r="D31" s="40">
        <v>95</v>
      </c>
      <c r="E31" s="41">
        <f t="shared" si="0"/>
        <v>93.698499999999996</v>
      </c>
      <c r="F31" s="58">
        <v>0.98629999999999995</v>
      </c>
      <c r="G31" s="50" t="s">
        <v>170</v>
      </c>
      <c r="H31" s="92"/>
      <c r="I31" s="79" t="s">
        <v>209</v>
      </c>
      <c r="J31" s="79">
        <v>25831601</v>
      </c>
      <c r="K31" s="42"/>
    </row>
    <row r="32" spans="1:11" s="48" customFormat="1" ht="57">
      <c r="A32" s="76">
        <v>25</v>
      </c>
      <c r="B32" s="42" t="s">
        <v>74</v>
      </c>
      <c r="C32" s="42" t="s">
        <v>72</v>
      </c>
      <c r="D32" s="40">
        <v>98</v>
      </c>
      <c r="E32" s="41">
        <f t="shared" si="0"/>
        <v>96.461399999999998</v>
      </c>
      <c r="F32" s="58">
        <v>0.98429999999999995</v>
      </c>
      <c r="G32" s="50" t="s">
        <v>171</v>
      </c>
      <c r="H32" s="92"/>
      <c r="I32" s="79" t="s">
        <v>209</v>
      </c>
      <c r="J32" s="79">
        <v>25831601</v>
      </c>
      <c r="K32" s="42"/>
    </row>
    <row r="33" spans="1:11" s="48" customFormat="1" ht="42.75">
      <c r="A33" s="76">
        <v>26</v>
      </c>
      <c r="B33" s="42" t="s">
        <v>75</v>
      </c>
      <c r="C33" s="42" t="s">
        <v>72</v>
      </c>
      <c r="D33" s="40">
        <v>216</v>
      </c>
      <c r="E33" s="41">
        <f t="shared" si="0"/>
        <v>215.4384</v>
      </c>
      <c r="F33" s="58">
        <v>0.99739999999999995</v>
      </c>
      <c r="G33" s="50" t="s">
        <v>172</v>
      </c>
      <c r="H33" s="92"/>
      <c r="I33" s="79" t="s">
        <v>209</v>
      </c>
      <c r="J33" s="79">
        <v>25831601</v>
      </c>
      <c r="K33" s="42"/>
    </row>
    <row r="34" spans="1:11" s="48" customFormat="1" ht="57">
      <c r="A34" s="76">
        <v>27</v>
      </c>
      <c r="B34" s="42" t="s">
        <v>76</v>
      </c>
      <c r="C34" s="42" t="s">
        <v>72</v>
      </c>
      <c r="D34" s="40">
        <v>80</v>
      </c>
      <c r="E34" s="41">
        <f t="shared" si="0"/>
        <v>78.503999999999991</v>
      </c>
      <c r="F34" s="58">
        <v>0.98129999999999995</v>
      </c>
      <c r="G34" s="50" t="s">
        <v>173</v>
      </c>
      <c r="H34" s="92"/>
      <c r="I34" s="79" t="s">
        <v>209</v>
      </c>
      <c r="J34" s="79">
        <v>25831601</v>
      </c>
      <c r="K34" s="42"/>
    </row>
    <row r="35" spans="1:11" s="48" customFormat="1" ht="42.75">
      <c r="A35" s="76">
        <v>28</v>
      </c>
      <c r="B35" s="42" t="s">
        <v>77</v>
      </c>
      <c r="C35" s="42" t="s">
        <v>72</v>
      </c>
      <c r="D35" s="40">
        <v>298</v>
      </c>
      <c r="E35" s="41">
        <v>295</v>
      </c>
      <c r="F35" s="58">
        <v>0.9899</v>
      </c>
      <c r="G35" s="50" t="s">
        <v>174</v>
      </c>
      <c r="H35" s="92"/>
      <c r="I35" s="79" t="s">
        <v>209</v>
      </c>
      <c r="J35" s="79">
        <v>25831601</v>
      </c>
      <c r="K35" s="42"/>
    </row>
    <row r="36" spans="1:11" s="48" customFormat="1" ht="28.5">
      <c r="A36" s="76">
        <v>29</v>
      </c>
      <c r="B36" s="52" t="s">
        <v>78</v>
      </c>
      <c r="C36" s="52" t="s">
        <v>79</v>
      </c>
      <c r="D36" s="40">
        <v>450</v>
      </c>
      <c r="E36" s="41">
        <f t="shared" si="0"/>
        <v>447.61500000000001</v>
      </c>
      <c r="F36" s="58">
        <v>0.99470000000000003</v>
      </c>
      <c r="G36" s="50" t="s">
        <v>175</v>
      </c>
      <c r="H36" s="92"/>
      <c r="I36" s="79" t="s">
        <v>209</v>
      </c>
      <c r="J36" s="79">
        <v>25831601</v>
      </c>
      <c r="K36" s="42"/>
    </row>
    <row r="37" spans="1:11" s="48" customFormat="1" ht="42.75">
      <c r="A37" s="76">
        <v>30</v>
      </c>
      <c r="B37" s="42" t="s">
        <v>80</v>
      </c>
      <c r="C37" s="42" t="s">
        <v>81</v>
      </c>
      <c r="D37" s="40">
        <v>1920.8</v>
      </c>
      <c r="E37" s="41">
        <f t="shared" si="0"/>
        <v>1920.8</v>
      </c>
      <c r="F37" s="58">
        <v>1</v>
      </c>
      <c r="G37" s="50" t="s">
        <v>176</v>
      </c>
      <c r="H37" s="92"/>
      <c r="I37" s="79" t="s">
        <v>209</v>
      </c>
      <c r="J37" s="79">
        <v>25831601</v>
      </c>
      <c r="K37" s="42" t="s">
        <v>120</v>
      </c>
    </row>
    <row r="38" spans="1:11" s="48" customFormat="1" ht="97.5" customHeight="1">
      <c r="A38" s="76">
        <v>31</v>
      </c>
      <c r="B38" s="42" t="s">
        <v>82</v>
      </c>
      <c r="C38" s="42" t="s">
        <v>83</v>
      </c>
      <c r="D38" s="40">
        <v>48</v>
      </c>
      <c r="E38" s="41">
        <f t="shared" si="0"/>
        <v>47.500799999999998</v>
      </c>
      <c r="F38" s="58">
        <v>0.98960000000000004</v>
      </c>
      <c r="G38" s="50" t="s">
        <v>139</v>
      </c>
      <c r="H38" s="92"/>
      <c r="I38" s="79" t="s">
        <v>209</v>
      </c>
      <c r="J38" s="79">
        <v>25831601</v>
      </c>
      <c r="K38" s="42"/>
    </row>
    <row r="39" spans="1:11" s="48" customFormat="1" ht="28.5">
      <c r="A39" s="76">
        <v>32</v>
      </c>
      <c r="B39" s="42" t="s">
        <v>84</v>
      </c>
      <c r="C39" s="42" t="s">
        <v>83</v>
      </c>
      <c r="D39" s="40">
        <v>121</v>
      </c>
      <c r="E39" s="41">
        <f t="shared" si="0"/>
        <v>87.954899999999995</v>
      </c>
      <c r="F39" s="58">
        <v>0.72689999999999999</v>
      </c>
      <c r="G39" s="50" t="s">
        <v>177</v>
      </c>
      <c r="H39" s="92"/>
      <c r="I39" s="79" t="s">
        <v>209</v>
      </c>
      <c r="J39" s="79">
        <v>25831601</v>
      </c>
      <c r="K39" s="42" t="s">
        <v>121</v>
      </c>
    </row>
    <row r="40" spans="1:11" s="48" customFormat="1" ht="28.5">
      <c r="A40" s="76">
        <v>33</v>
      </c>
      <c r="B40" s="42" t="s">
        <v>85</v>
      </c>
      <c r="C40" s="42" t="s">
        <v>83</v>
      </c>
      <c r="D40" s="40">
        <v>15</v>
      </c>
      <c r="E40" s="41">
        <f t="shared" si="0"/>
        <v>14.7</v>
      </c>
      <c r="F40" s="58">
        <v>0.98</v>
      </c>
      <c r="G40" s="50" t="s">
        <v>178</v>
      </c>
      <c r="H40" s="92"/>
      <c r="I40" s="79" t="s">
        <v>209</v>
      </c>
      <c r="J40" s="79">
        <v>25831601</v>
      </c>
      <c r="K40" s="42"/>
    </row>
    <row r="41" spans="1:11" s="48" customFormat="1" ht="28.5">
      <c r="A41" s="76">
        <v>34</v>
      </c>
      <c r="B41" s="42" t="s">
        <v>112</v>
      </c>
      <c r="C41" s="42" t="s">
        <v>54</v>
      </c>
      <c r="D41" s="40">
        <v>19.8</v>
      </c>
      <c r="E41" s="41">
        <f t="shared" si="0"/>
        <v>19.600020000000001</v>
      </c>
      <c r="F41" s="58">
        <v>0.9899</v>
      </c>
      <c r="G41" s="50" t="s">
        <v>179</v>
      </c>
      <c r="H41" s="92"/>
      <c r="I41" s="79" t="s">
        <v>209</v>
      </c>
      <c r="J41" s="79">
        <v>25831601</v>
      </c>
      <c r="K41" s="42"/>
    </row>
    <row r="42" spans="1:11" s="48" customFormat="1" ht="36" customHeight="1">
      <c r="A42" s="76">
        <v>35</v>
      </c>
      <c r="B42" s="42" t="s">
        <v>86</v>
      </c>
      <c r="C42" s="42" t="s">
        <v>87</v>
      </c>
      <c r="D42" s="40">
        <v>68</v>
      </c>
      <c r="E42" s="41">
        <v>65.37</v>
      </c>
      <c r="F42" s="58">
        <f>E42/D42</f>
        <v>0.9613235294117648</v>
      </c>
      <c r="G42" s="50" t="s">
        <v>140</v>
      </c>
      <c r="H42" s="92"/>
      <c r="I42" s="79" t="s">
        <v>213</v>
      </c>
      <c r="J42" s="79">
        <v>25831760</v>
      </c>
      <c r="K42" s="42" t="s">
        <v>199</v>
      </c>
    </row>
    <row r="43" spans="1:11" s="48" customFormat="1" ht="42.75">
      <c r="A43" s="76">
        <v>36</v>
      </c>
      <c r="B43" s="42" t="s">
        <v>115</v>
      </c>
      <c r="C43" s="42" t="s">
        <v>87</v>
      </c>
      <c r="D43" s="40">
        <v>87.92</v>
      </c>
      <c r="E43" s="41">
        <f t="shared" si="0"/>
        <v>87.92</v>
      </c>
      <c r="F43" s="58">
        <v>1</v>
      </c>
      <c r="G43" s="50" t="s">
        <v>140</v>
      </c>
      <c r="H43" s="92"/>
      <c r="I43" s="79" t="s">
        <v>220</v>
      </c>
      <c r="J43" s="79">
        <v>25832745</v>
      </c>
      <c r="K43" s="42"/>
    </row>
    <row r="44" spans="1:11" s="48" customFormat="1" ht="51" customHeight="1">
      <c r="A44" s="76">
        <v>37</v>
      </c>
      <c r="B44" s="42" t="s">
        <v>88</v>
      </c>
      <c r="C44" s="42" t="s">
        <v>89</v>
      </c>
      <c r="D44" s="40">
        <v>259.7</v>
      </c>
      <c r="E44" s="41">
        <f t="shared" si="0"/>
        <v>259.7</v>
      </c>
      <c r="F44" s="58">
        <v>1</v>
      </c>
      <c r="G44" s="73" t="s">
        <v>200</v>
      </c>
      <c r="H44" s="92"/>
      <c r="I44" s="79" t="s">
        <v>212</v>
      </c>
      <c r="J44" s="79">
        <v>83140915</v>
      </c>
      <c r="K44" s="42" t="s">
        <v>122</v>
      </c>
    </row>
    <row r="45" spans="1:11" ht="39.75" customHeight="1">
      <c r="A45" s="76">
        <v>38</v>
      </c>
      <c r="B45" s="42" t="s">
        <v>90</v>
      </c>
      <c r="C45" s="42" t="s">
        <v>89</v>
      </c>
      <c r="D45" s="40">
        <v>211.1</v>
      </c>
      <c r="E45" s="41">
        <f t="shared" si="0"/>
        <v>211.1</v>
      </c>
      <c r="F45" s="58">
        <v>1</v>
      </c>
      <c r="G45" s="50" t="s">
        <v>201</v>
      </c>
      <c r="H45" s="92"/>
      <c r="I45" s="79" t="s">
        <v>212</v>
      </c>
      <c r="J45" s="79">
        <v>83140915</v>
      </c>
      <c r="K45" s="42" t="s">
        <v>123</v>
      </c>
    </row>
    <row r="46" spans="1:11" s="48" customFormat="1" ht="57.75" customHeight="1">
      <c r="A46" s="76">
        <v>39</v>
      </c>
      <c r="B46" s="42" t="s">
        <v>95</v>
      </c>
      <c r="C46" s="42" t="s">
        <v>96</v>
      </c>
      <c r="D46" s="40">
        <v>13</v>
      </c>
      <c r="E46" s="41">
        <f t="shared" si="0"/>
        <v>13</v>
      </c>
      <c r="F46" s="58">
        <v>1</v>
      </c>
      <c r="G46" s="50" t="s">
        <v>180</v>
      </c>
      <c r="H46" s="92"/>
      <c r="I46" s="79" t="s">
        <v>206</v>
      </c>
      <c r="J46" s="79">
        <v>88258916</v>
      </c>
      <c r="K46" s="42" t="s">
        <v>124</v>
      </c>
    </row>
    <row r="47" spans="1:11" s="48" customFormat="1" ht="57.75" customHeight="1">
      <c r="A47" s="76">
        <v>40</v>
      </c>
      <c r="B47" s="46" t="s">
        <v>104</v>
      </c>
      <c r="C47" s="46" t="s">
        <v>96</v>
      </c>
      <c r="D47" s="41">
        <v>189</v>
      </c>
      <c r="E47" s="41">
        <f t="shared" ref="E47:E49" si="2">D47*F47</f>
        <v>131.54399999999998</v>
      </c>
      <c r="F47" s="58">
        <v>0.69599999999999995</v>
      </c>
      <c r="G47" s="75" t="s">
        <v>188</v>
      </c>
      <c r="H47" s="92"/>
      <c r="I47" s="79" t="s">
        <v>206</v>
      </c>
      <c r="J47" s="79">
        <v>88258916</v>
      </c>
      <c r="K47" s="42"/>
    </row>
    <row r="48" spans="1:11" s="48" customFormat="1" ht="62.25" customHeight="1">
      <c r="A48" s="76">
        <v>41</v>
      </c>
      <c r="B48" s="46" t="s">
        <v>105</v>
      </c>
      <c r="C48" s="46" t="s">
        <v>89</v>
      </c>
      <c r="D48" s="41">
        <v>206.2</v>
      </c>
      <c r="E48" s="41">
        <f t="shared" si="2"/>
        <v>206.2</v>
      </c>
      <c r="F48" s="58">
        <v>1</v>
      </c>
      <c r="G48" s="75" t="s">
        <v>202</v>
      </c>
      <c r="H48" s="92"/>
      <c r="I48" s="79" t="s">
        <v>212</v>
      </c>
      <c r="J48" s="79">
        <v>83140915</v>
      </c>
      <c r="K48" s="42" t="s">
        <v>194</v>
      </c>
    </row>
    <row r="49" spans="1:11" s="48" customFormat="1" ht="57.75" customHeight="1">
      <c r="A49" s="76">
        <v>42</v>
      </c>
      <c r="B49" s="46" t="s">
        <v>107</v>
      </c>
      <c r="C49" s="46" t="s">
        <v>54</v>
      </c>
      <c r="D49" s="41">
        <v>18.5</v>
      </c>
      <c r="E49" s="41">
        <f t="shared" si="2"/>
        <v>16.500150000000001</v>
      </c>
      <c r="F49" s="58">
        <v>0.89190000000000003</v>
      </c>
      <c r="G49" s="75" t="s">
        <v>189</v>
      </c>
      <c r="H49" s="93"/>
      <c r="I49" s="79" t="s">
        <v>209</v>
      </c>
      <c r="J49" s="79">
        <v>25831601</v>
      </c>
      <c r="K49" s="42"/>
    </row>
    <row r="50" spans="1:11" s="48" customFormat="1" ht="51.75" customHeight="1">
      <c r="A50" s="103" t="s">
        <v>193</v>
      </c>
      <c r="B50" s="104"/>
      <c r="C50" s="105"/>
      <c r="D50" s="57">
        <f>SUM(D29:D49)</f>
        <v>4892.46</v>
      </c>
      <c r="E50" s="57">
        <f>SUM(E29:E49)</f>
        <v>4779.5645459999996</v>
      </c>
      <c r="F50" s="62">
        <f>E50/D50</f>
        <v>0.97692460357366229</v>
      </c>
      <c r="G50" s="71"/>
      <c r="H50" s="63"/>
      <c r="I50" s="79"/>
      <c r="J50" s="79"/>
      <c r="K50" s="66"/>
    </row>
    <row r="51" spans="1:11" ht="66.75" customHeight="1">
      <c r="A51" s="65">
        <v>43</v>
      </c>
      <c r="B51" s="42" t="s">
        <v>42</v>
      </c>
      <c r="C51" s="42" t="s">
        <v>43</v>
      </c>
      <c r="D51" s="41">
        <v>1777</v>
      </c>
      <c r="E51" s="41">
        <f t="shared" si="0"/>
        <v>1776.8223</v>
      </c>
      <c r="F51" s="58">
        <v>0.99990000000000001</v>
      </c>
      <c r="G51" s="50" t="s">
        <v>141</v>
      </c>
      <c r="H51" s="91" t="s">
        <v>50</v>
      </c>
      <c r="I51" s="79" t="s">
        <v>219</v>
      </c>
      <c r="J51" s="79">
        <v>82563206</v>
      </c>
      <c r="K51" s="42" t="s">
        <v>125</v>
      </c>
    </row>
    <row r="52" spans="1:11" s="48" customFormat="1" ht="59.25" customHeight="1">
      <c r="A52" s="65">
        <v>44</v>
      </c>
      <c r="B52" s="42" t="s">
        <v>91</v>
      </c>
      <c r="C52" s="42" t="s">
        <v>92</v>
      </c>
      <c r="D52" s="41">
        <v>0</v>
      </c>
      <c r="E52" s="41">
        <f t="shared" si="0"/>
        <v>0</v>
      </c>
      <c r="F52" s="58">
        <v>1</v>
      </c>
      <c r="G52" s="50" t="s">
        <v>142</v>
      </c>
      <c r="H52" s="92"/>
      <c r="I52" s="79" t="s">
        <v>217</v>
      </c>
      <c r="J52" s="79">
        <v>82485811</v>
      </c>
      <c r="K52" s="42" t="s">
        <v>131</v>
      </c>
    </row>
    <row r="53" spans="1:11" s="48" customFormat="1" ht="46.5" customHeight="1">
      <c r="A53" s="76">
        <v>45</v>
      </c>
      <c r="B53" s="42" t="s">
        <v>93</v>
      </c>
      <c r="C53" s="42" t="s">
        <v>94</v>
      </c>
      <c r="D53" s="41">
        <v>24</v>
      </c>
      <c r="E53" s="41">
        <f t="shared" si="0"/>
        <v>19.4496</v>
      </c>
      <c r="F53" s="58">
        <v>0.81040000000000001</v>
      </c>
      <c r="G53" s="50" t="s">
        <v>143</v>
      </c>
      <c r="H53" s="92"/>
      <c r="I53" s="79" t="s">
        <v>216</v>
      </c>
      <c r="J53" s="79">
        <v>13823508978</v>
      </c>
      <c r="K53" s="42" t="s">
        <v>126</v>
      </c>
    </row>
    <row r="54" spans="1:11" s="48" customFormat="1" ht="51" customHeight="1">
      <c r="A54" s="76">
        <v>46</v>
      </c>
      <c r="B54" s="42" t="s">
        <v>111</v>
      </c>
      <c r="C54" s="42" t="s">
        <v>97</v>
      </c>
      <c r="D54" s="41">
        <v>203</v>
      </c>
      <c r="E54" s="41">
        <f t="shared" si="0"/>
        <v>202.39099999999999</v>
      </c>
      <c r="F54" s="58">
        <v>0.997</v>
      </c>
      <c r="G54" s="50" t="s">
        <v>181</v>
      </c>
      <c r="H54" s="93"/>
      <c r="I54" s="79" t="s">
        <v>218</v>
      </c>
      <c r="J54" s="79">
        <v>13928460106</v>
      </c>
      <c r="K54" s="42" t="s">
        <v>127</v>
      </c>
    </row>
    <row r="55" spans="1:11" s="48" customFormat="1" ht="51" customHeight="1">
      <c r="A55" s="103" t="s">
        <v>106</v>
      </c>
      <c r="B55" s="104"/>
      <c r="C55" s="105"/>
      <c r="D55" s="67">
        <f>SUM(D51:D54)</f>
        <v>2004</v>
      </c>
      <c r="E55" s="67">
        <f t="shared" si="0"/>
        <v>1998.66</v>
      </c>
      <c r="F55" s="62">
        <f>1998.66/D55</f>
        <v>0.99733532934131741</v>
      </c>
      <c r="G55" s="50"/>
      <c r="H55" s="63"/>
      <c r="I55" s="77"/>
      <c r="J55" s="77"/>
      <c r="K55" s="42"/>
    </row>
    <row r="56" spans="1:11" s="48" customFormat="1" ht="32.25" customHeight="1">
      <c r="A56" s="103" t="s">
        <v>110</v>
      </c>
      <c r="B56" s="104"/>
      <c r="C56" s="105"/>
      <c r="D56" s="44">
        <v>400</v>
      </c>
      <c r="E56" s="67">
        <f t="shared" si="0"/>
        <v>400</v>
      </c>
      <c r="F56" s="59">
        <v>1</v>
      </c>
      <c r="G56" s="39"/>
      <c r="H56" s="39"/>
      <c r="I56" s="78"/>
      <c r="J56" s="78"/>
      <c r="K56" s="39" t="s">
        <v>130</v>
      </c>
    </row>
    <row r="57" spans="1:11" s="48" customFormat="1" ht="32.25" customHeight="1">
      <c r="A57" s="100" t="s">
        <v>155</v>
      </c>
      <c r="B57" s="101"/>
      <c r="C57" s="102"/>
      <c r="D57" s="44">
        <f>D56+D50+D28+D55+D26</f>
        <v>14555.830000000002</v>
      </c>
      <c r="E57" s="44">
        <f>E56+E50+E28+E26+E55</f>
        <v>14302.569833</v>
      </c>
      <c r="F57" s="59">
        <f>E57/D57</f>
        <v>0.98260077460371531</v>
      </c>
      <c r="G57" s="39"/>
      <c r="H57" s="39"/>
      <c r="I57" s="78"/>
      <c r="J57" s="78"/>
      <c r="K57" s="39"/>
    </row>
    <row r="58" spans="1:11" s="48" customFormat="1" ht="32.25" customHeight="1">
      <c r="A58" s="103" t="s">
        <v>145</v>
      </c>
      <c r="B58" s="104"/>
      <c r="C58" s="105"/>
      <c r="D58" s="53">
        <v>5806.18</v>
      </c>
      <c r="E58" s="41">
        <f t="shared" ref="E58:E66" si="3">D58*F58</f>
        <v>5695.86258</v>
      </c>
      <c r="F58" s="60">
        <v>0.98099999999999998</v>
      </c>
      <c r="G58" s="106"/>
      <c r="H58" s="107"/>
      <c r="I58" s="107"/>
      <c r="J58" s="107"/>
      <c r="K58" s="108"/>
    </row>
    <row r="59" spans="1:11" s="48" customFormat="1" ht="32.25" customHeight="1">
      <c r="A59" s="103" t="s">
        <v>146</v>
      </c>
      <c r="B59" s="104"/>
      <c r="C59" s="105"/>
      <c r="D59" s="53">
        <v>3964.33</v>
      </c>
      <c r="E59" s="41">
        <f t="shared" si="3"/>
        <v>3665.8159509999996</v>
      </c>
      <c r="F59" s="60">
        <v>0.92469999999999997</v>
      </c>
      <c r="G59" s="106"/>
      <c r="H59" s="107"/>
      <c r="I59" s="107"/>
      <c r="J59" s="107"/>
      <c r="K59" s="108"/>
    </row>
    <row r="60" spans="1:11" s="48" customFormat="1" ht="32.25" customHeight="1">
      <c r="A60" s="103" t="s">
        <v>147</v>
      </c>
      <c r="B60" s="104"/>
      <c r="C60" s="105"/>
      <c r="D60" s="41">
        <v>1706.88</v>
      </c>
      <c r="E60" s="41">
        <f t="shared" si="3"/>
        <v>1345.8748800000001</v>
      </c>
      <c r="F60" s="58">
        <v>0.78849999999999998</v>
      </c>
      <c r="G60" s="106"/>
      <c r="H60" s="107"/>
      <c r="I60" s="107"/>
      <c r="J60" s="107"/>
      <c r="K60" s="108"/>
    </row>
    <row r="61" spans="1:11" s="48" customFormat="1" ht="32.25" customHeight="1">
      <c r="A61" s="103" t="s">
        <v>148</v>
      </c>
      <c r="B61" s="104"/>
      <c r="C61" s="105"/>
      <c r="D61" s="41">
        <v>5297.98</v>
      </c>
      <c r="E61" s="41">
        <f t="shared" si="3"/>
        <v>5126.8552459999992</v>
      </c>
      <c r="F61" s="58">
        <v>0.9677</v>
      </c>
      <c r="G61" s="106"/>
      <c r="H61" s="107"/>
      <c r="I61" s="107"/>
      <c r="J61" s="107"/>
      <c r="K61" s="108"/>
    </row>
    <row r="62" spans="1:11" s="48" customFormat="1" ht="32.25" customHeight="1">
      <c r="A62" s="103" t="s">
        <v>149</v>
      </c>
      <c r="B62" s="104"/>
      <c r="C62" s="105"/>
      <c r="D62" s="41">
        <v>4927.04</v>
      </c>
      <c r="E62" s="41">
        <f t="shared" si="3"/>
        <v>4857.0760319999999</v>
      </c>
      <c r="F62" s="58">
        <v>0.98580000000000001</v>
      </c>
      <c r="G62" s="106"/>
      <c r="H62" s="107"/>
      <c r="I62" s="107"/>
      <c r="J62" s="107"/>
      <c r="K62" s="108"/>
    </row>
    <row r="63" spans="1:11" s="48" customFormat="1" ht="32.25" customHeight="1">
      <c r="A63" s="103" t="s">
        <v>150</v>
      </c>
      <c r="B63" s="104"/>
      <c r="C63" s="105"/>
      <c r="D63" s="41">
        <v>4603.1400000000003</v>
      </c>
      <c r="E63" s="41">
        <f t="shared" si="3"/>
        <v>4593.0130920000001</v>
      </c>
      <c r="F63" s="58">
        <v>0.99780000000000002</v>
      </c>
      <c r="G63" s="106"/>
      <c r="H63" s="107"/>
      <c r="I63" s="107"/>
      <c r="J63" s="107"/>
      <c r="K63" s="108"/>
    </row>
    <row r="64" spans="1:11" s="48" customFormat="1" ht="32.25" customHeight="1">
      <c r="A64" s="103" t="s">
        <v>151</v>
      </c>
      <c r="B64" s="104"/>
      <c r="C64" s="105"/>
      <c r="D64" s="41">
        <v>3244.22</v>
      </c>
      <c r="E64" s="41">
        <f t="shared" si="3"/>
        <v>3063.8413679999999</v>
      </c>
      <c r="F64" s="58">
        <v>0.94440000000000002</v>
      </c>
      <c r="G64" s="106"/>
      <c r="H64" s="107"/>
      <c r="I64" s="107"/>
      <c r="J64" s="107"/>
      <c r="K64" s="108"/>
    </row>
    <row r="65" spans="1:11" s="48" customFormat="1" ht="32.25" customHeight="1">
      <c r="A65" s="103" t="s">
        <v>152</v>
      </c>
      <c r="B65" s="104"/>
      <c r="C65" s="105"/>
      <c r="D65" s="41">
        <v>1242.1199999999999</v>
      </c>
      <c r="E65" s="41">
        <f t="shared" si="3"/>
        <v>1217.6502359999997</v>
      </c>
      <c r="F65" s="58">
        <v>0.98029999999999995</v>
      </c>
      <c r="G65" s="106"/>
      <c r="H65" s="107"/>
      <c r="I65" s="107"/>
      <c r="J65" s="107"/>
      <c r="K65" s="108"/>
    </row>
    <row r="66" spans="1:11" s="48" customFormat="1" ht="32.25" customHeight="1">
      <c r="A66" s="103" t="s">
        <v>153</v>
      </c>
      <c r="B66" s="104"/>
      <c r="C66" s="105"/>
      <c r="D66" s="41">
        <v>1512.87</v>
      </c>
      <c r="E66" s="41">
        <f t="shared" si="3"/>
        <v>1402.43049</v>
      </c>
      <c r="F66" s="58">
        <v>0.92700000000000005</v>
      </c>
      <c r="G66" s="106"/>
      <c r="H66" s="107"/>
      <c r="I66" s="107"/>
      <c r="J66" s="107"/>
      <c r="K66" s="108"/>
    </row>
    <row r="67" spans="1:11" s="48" customFormat="1" ht="32.25" customHeight="1">
      <c r="A67" s="103" t="s">
        <v>154</v>
      </c>
      <c r="B67" s="104"/>
      <c r="C67" s="105"/>
      <c r="D67" s="41">
        <v>806.56</v>
      </c>
      <c r="E67" s="41">
        <f t="shared" ref="E67:E68" si="4">D67*F67</f>
        <v>806.56</v>
      </c>
      <c r="F67" s="58">
        <v>1</v>
      </c>
      <c r="G67" s="106"/>
      <c r="H67" s="107"/>
      <c r="I67" s="107"/>
      <c r="J67" s="107"/>
      <c r="K67" s="108"/>
    </row>
    <row r="68" spans="1:11" ht="36.75" customHeight="1">
      <c r="A68" s="94" t="s">
        <v>156</v>
      </c>
      <c r="B68" s="94"/>
      <c r="C68" s="94"/>
      <c r="D68" s="44">
        <f>SUM(D58:D67)</f>
        <v>33111.32</v>
      </c>
      <c r="E68" s="67">
        <f t="shared" si="4"/>
        <v>31773.622672000001</v>
      </c>
      <c r="F68" s="59">
        <v>0.95960000000000001</v>
      </c>
      <c r="G68" s="95" t="s">
        <v>192</v>
      </c>
      <c r="H68" s="96"/>
      <c r="I68" s="96"/>
      <c r="J68" s="96"/>
      <c r="K68" s="97"/>
    </row>
    <row r="69" spans="1:11" ht="43.5" customHeight="1">
      <c r="A69" s="98" t="s">
        <v>196</v>
      </c>
      <c r="B69" s="98"/>
      <c r="C69" s="98"/>
      <c r="D69" s="44">
        <f>D68+D57</f>
        <v>47667.15</v>
      </c>
      <c r="E69" s="44">
        <f>E68+E57</f>
        <v>46076.192504999999</v>
      </c>
      <c r="F69" s="59">
        <f>E69/D69</f>
        <v>0.96662360776761347</v>
      </c>
      <c r="G69" s="99"/>
      <c r="H69" s="99"/>
      <c r="I69" s="99"/>
      <c r="J69" s="99"/>
      <c r="K69" s="99"/>
    </row>
    <row r="70" spans="1:11">
      <c r="A70" s="48"/>
    </row>
    <row r="71" spans="1:11">
      <c r="A71" s="48"/>
    </row>
    <row r="72" spans="1:11">
      <c r="A72" s="48"/>
    </row>
    <row r="73" spans="1:11">
      <c r="A73" s="48"/>
    </row>
    <row r="74" spans="1:11">
      <c r="A74" s="48"/>
    </row>
    <row r="75" spans="1:11">
      <c r="A75" s="48"/>
    </row>
    <row r="76" spans="1:11">
      <c r="A76" s="48"/>
    </row>
    <row r="77" spans="1:11">
      <c r="A77" s="48"/>
    </row>
    <row r="78" spans="1:11">
      <c r="A78" s="48"/>
    </row>
    <row r="79" spans="1:11">
      <c r="A79" s="48"/>
    </row>
    <row r="80" spans="1:11">
      <c r="A80" s="48"/>
    </row>
    <row r="81" spans="1:1">
      <c r="A81" s="48"/>
    </row>
    <row r="82" spans="1:1">
      <c r="A82" s="48"/>
    </row>
    <row r="83" spans="1:1">
      <c r="A83" s="48"/>
    </row>
    <row r="84" spans="1:1">
      <c r="A84" s="48"/>
    </row>
    <row r="85" spans="1:1">
      <c r="A85" s="48"/>
    </row>
    <row r="86" spans="1:1">
      <c r="A86" s="48"/>
    </row>
    <row r="87" spans="1:1">
      <c r="A87" s="48"/>
    </row>
    <row r="88" spans="1:1">
      <c r="A88" s="48"/>
    </row>
    <row r="89" spans="1:1">
      <c r="A89" s="48"/>
    </row>
    <row r="90" spans="1:1">
      <c r="A90" s="48"/>
    </row>
    <row r="91" spans="1:1">
      <c r="A91" s="48"/>
    </row>
    <row r="92" spans="1:1">
      <c r="A92" s="48"/>
    </row>
    <row r="93" spans="1:1">
      <c r="A93" s="48"/>
    </row>
    <row r="94" spans="1:1">
      <c r="A94" s="48"/>
    </row>
    <row r="95" spans="1:1">
      <c r="A95" s="48"/>
    </row>
    <row r="96" spans="1:1">
      <c r="A96" s="48"/>
    </row>
    <row r="97" spans="1:1">
      <c r="A97" s="48"/>
    </row>
    <row r="98" spans="1:1">
      <c r="A98" s="48"/>
    </row>
    <row r="99" spans="1:1">
      <c r="A99" s="48"/>
    </row>
    <row r="100" spans="1:1">
      <c r="A100" s="48"/>
    </row>
    <row r="101" spans="1:1">
      <c r="A101" s="48"/>
    </row>
    <row r="102" spans="1:1">
      <c r="A102" s="48"/>
    </row>
    <row r="103" spans="1:1">
      <c r="A103" s="48"/>
    </row>
    <row r="104" spans="1:1">
      <c r="A104" s="48"/>
    </row>
    <row r="105" spans="1:1">
      <c r="A105" s="48"/>
    </row>
    <row r="106" spans="1:1">
      <c r="A106" s="48"/>
    </row>
    <row r="107" spans="1:1">
      <c r="A107" s="48"/>
    </row>
    <row r="108" spans="1:1">
      <c r="A108" s="48"/>
    </row>
    <row r="109" spans="1:1">
      <c r="A109" s="48"/>
    </row>
    <row r="110" spans="1:1">
      <c r="A110" s="48"/>
    </row>
    <row r="111" spans="1:1">
      <c r="A111" s="48"/>
    </row>
    <row r="112" spans="1:1">
      <c r="A112" s="48"/>
    </row>
    <row r="113" spans="1:1">
      <c r="A113" s="48"/>
    </row>
    <row r="114" spans="1:1">
      <c r="A114" s="48"/>
    </row>
    <row r="115" spans="1:1">
      <c r="A115" s="48"/>
    </row>
    <row r="116" spans="1:1">
      <c r="A116" s="48"/>
    </row>
    <row r="117" spans="1:1">
      <c r="A117" s="48"/>
    </row>
    <row r="118" spans="1:1">
      <c r="A118" s="48"/>
    </row>
    <row r="119" spans="1:1">
      <c r="A119" s="48"/>
    </row>
    <row r="120" spans="1:1">
      <c r="A120" s="48"/>
    </row>
    <row r="121" spans="1:1">
      <c r="A121" s="48"/>
    </row>
    <row r="122" spans="1:1">
      <c r="A122" s="48"/>
    </row>
    <row r="123" spans="1:1">
      <c r="A123" s="48"/>
    </row>
    <row r="124" spans="1:1">
      <c r="A124" s="48"/>
    </row>
    <row r="125" spans="1:1">
      <c r="A125" s="48"/>
    </row>
    <row r="126" spans="1:1">
      <c r="A126" s="48"/>
    </row>
    <row r="127" spans="1:1">
      <c r="A127" s="48"/>
    </row>
    <row r="128" spans="1:1">
      <c r="A128" s="48"/>
    </row>
    <row r="129" spans="1:1">
      <c r="A129" s="48"/>
    </row>
    <row r="130" spans="1:1">
      <c r="A130" s="48"/>
    </row>
    <row r="131" spans="1:1">
      <c r="A131" s="48"/>
    </row>
    <row r="132" spans="1:1">
      <c r="A132" s="48"/>
    </row>
    <row r="133" spans="1:1">
      <c r="A133" s="48"/>
    </row>
    <row r="134" spans="1:1">
      <c r="A134" s="48"/>
    </row>
  </sheetData>
  <autoFilter ref="A4:L69"/>
  <mergeCells count="48">
    <mergeCell ref="H3:K3"/>
    <mergeCell ref="A2:L2"/>
    <mergeCell ref="K4:K5"/>
    <mergeCell ref="G4:G5"/>
    <mergeCell ref="A4:A5"/>
    <mergeCell ref="B4:B5"/>
    <mergeCell ref="C4:C5"/>
    <mergeCell ref="D4:D5"/>
    <mergeCell ref="F4:F5"/>
    <mergeCell ref="E4:E5"/>
    <mergeCell ref="H4:H5"/>
    <mergeCell ref="I4:I5"/>
    <mergeCell ref="J4:J5"/>
    <mergeCell ref="A67:C67"/>
    <mergeCell ref="A1:C1"/>
    <mergeCell ref="A3:D3"/>
    <mergeCell ref="A62:C62"/>
    <mergeCell ref="A60:C60"/>
    <mergeCell ref="A61:C61"/>
    <mergeCell ref="G62:K62"/>
    <mergeCell ref="A63:C63"/>
    <mergeCell ref="G64:K64"/>
    <mergeCell ref="G65:K65"/>
    <mergeCell ref="G66:K66"/>
    <mergeCell ref="A64:C64"/>
    <mergeCell ref="A65:C65"/>
    <mergeCell ref="A66:C66"/>
    <mergeCell ref="H29:H49"/>
    <mergeCell ref="G58:K58"/>
    <mergeCell ref="G59:K59"/>
    <mergeCell ref="G60:K60"/>
    <mergeCell ref="G61:K61"/>
    <mergeCell ref="H6:H25"/>
    <mergeCell ref="A68:C68"/>
    <mergeCell ref="G68:K68"/>
    <mergeCell ref="A69:C69"/>
    <mergeCell ref="G69:K69"/>
    <mergeCell ref="H51:H54"/>
    <mergeCell ref="A57:C57"/>
    <mergeCell ref="A56:C56"/>
    <mergeCell ref="A58:C58"/>
    <mergeCell ref="A59:C59"/>
    <mergeCell ref="A26:C26"/>
    <mergeCell ref="A28:C28"/>
    <mergeCell ref="A50:C50"/>
    <mergeCell ref="A55:C55"/>
    <mergeCell ref="G67:K67"/>
    <mergeCell ref="G63:K63"/>
  </mergeCells>
  <phoneticPr fontId="10" type="noConversion"/>
  <pageMargins left="0.34930555555555598" right="0.15902777777777799" top="0.34930555555555598" bottom="0.38888888888888901" header="0.2" footer="0.23888888888888901"/>
  <pageSetup paperSize="9" scale="50" fitToHeight="0"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总表 (2)</vt:lpstr>
      <vt:lpstr>建议资助项目汇总表</vt:lpstr>
      <vt:lpstr>建议资助项目汇总表!Print_Titles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罗伟伦</cp:lastModifiedBy>
  <cp:revision>1</cp:revision>
  <cp:lastPrinted>2021-05-25T01:19:10Z</cp:lastPrinted>
  <dcterms:created xsi:type="dcterms:W3CDTF">1996-12-17T01:32:00Z</dcterms:created>
  <dcterms:modified xsi:type="dcterms:W3CDTF">2021-06-17T07:34:39Z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